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lanning\SystemsPlanning\Highway\SQL\Programs\FFC\Report Copies\"/>
    </mc:Choice>
  </mc:AlternateContent>
  <xr:revisionPtr revIDLastSave="0" documentId="8_{9CAEF722-B87D-4BED-B15F-7709F72EED77}" xr6:coauthVersionLast="47" xr6:coauthVersionMax="47" xr10:uidLastSave="{00000000-0000-0000-0000-000000000000}"/>
  <bookViews>
    <workbookView xWindow="-120" yWindow="-120" windowWidth="29040" windowHeight="15720" xr2:uid="{BA049D39-B500-495A-84AC-5CB4C86E73F1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F11" i="2"/>
  <c r="J11" i="2" s="1"/>
  <c r="L11" i="2" s="1"/>
  <c r="F12" i="2"/>
  <c r="J12" i="2" s="1"/>
  <c r="F13" i="2"/>
  <c r="J13" i="2" s="1"/>
  <c r="M13" i="2" s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J26" i="2" s="1"/>
  <c r="N26" i="2" s="1"/>
  <c r="F27" i="2"/>
  <c r="J27" i="2" s="1"/>
  <c r="L27" i="2" s="1"/>
  <c r="F28" i="2"/>
  <c r="J28" i="2" s="1"/>
  <c r="L28" i="2" s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J46" i="2" s="1"/>
  <c r="F47" i="2"/>
  <c r="J47" i="2" s="1"/>
  <c r="F48" i="2"/>
  <c r="J48" i="2" s="1"/>
  <c r="F49" i="2"/>
  <c r="J49" i="2" s="1"/>
  <c r="F50" i="2"/>
  <c r="J50" i="2" s="1"/>
  <c r="F51" i="2"/>
  <c r="F52" i="2"/>
  <c r="F53" i="2"/>
  <c r="F54" i="2"/>
  <c r="F55" i="2"/>
  <c r="F56" i="2"/>
  <c r="F57" i="2"/>
  <c r="J57" i="2" s="1"/>
  <c r="F58" i="2"/>
  <c r="J58" i="2" s="1"/>
  <c r="F59" i="2"/>
  <c r="J59" i="2" s="1"/>
  <c r="F60" i="2"/>
  <c r="J60" i="2" s="1"/>
  <c r="L60" i="2" s="1"/>
  <c r="F61" i="2"/>
  <c r="J61" i="2" s="1"/>
  <c r="F62" i="2"/>
  <c r="J62" i="2" s="1"/>
  <c r="O62" i="2" s="1"/>
  <c r="F63" i="2"/>
  <c r="J63" i="2" s="1"/>
  <c r="F64" i="2"/>
  <c r="J64" i="2" s="1"/>
  <c r="F65" i="2"/>
  <c r="J65" i="2" s="1"/>
  <c r="F66" i="2"/>
  <c r="J66" i="2" s="1"/>
  <c r="F67" i="2"/>
  <c r="J67" i="2" s="1"/>
  <c r="F68" i="2"/>
  <c r="J68" i="2" s="1"/>
  <c r="L68" i="2" s="1"/>
  <c r="F69" i="2"/>
  <c r="J69" i="2" s="1"/>
  <c r="F70" i="2"/>
  <c r="J70" i="2" s="1"/>
  <c r="O70" i="2" s="1"/>
  <c r="F71" i="2"/>
  <c r="J71" i="2" s="1"/>
  <c r="F72" i="2"/>
  <c r="J72" i="2" s="1"/>
  <c r="J10" i="2"/>
  <c r="J14" i="2"/>
  <c r="J15" i="2"/>
  <c r="O15" i="2" s="1"/>
  <c r="J16" i="2"/>
  <c r="K16" i="2" s="1"/>
  <c r="J17" i="2"/>
  <c r="J18" i="2"/>
  <c r="J19" i="2"/>
  <c r="J20" i="2"/>
  <c r="L20" i="2" s="1"/>
  <c r="J21" i="2"/>
  <c r="J22" i="2"/>
  <c r="O22" i="2" s="1"/>
  <c r="J23" i="2"/>
  <c r="L23" i="2" s="1"/>
  <c r="J24" i="2"/>
  <c r="K24" i="2" s="1"/>
  <c r="J25" i="2"/>
  <c r="J29" i="2"/>
  <c r="J30" i="2"/>
  <c r="J31" i="2"/>
  <c r="L31" i="2" s="1"/>
  <c r="J32" i="2"/>
  <c r="O32" i="2" s="1"/>
  <c r="J33" i="2"/>
  <c r="J34" i="2"/>
  <c r="N34" i="2" s="1"/>
  <c r="J35" i="2"/>
  <c r="L35" i="2" s="1"/>
  <c r="J36" i="2"/>
  <c r="L36" i="2" s="1"/>
  <c r="J37" i="2"/>
  <c r="J38" i="2"/>
  <c r="J39" i="2"/>
  <c r="L39" i="2" s="1"/>
  <c r="J40" i="2"/>
  <c r="O40" i="2" s="1"/>
  <c r="J41" i="2"/>
  <c r="J42" i="2"/>
  <c r="J43" i="2"/>
  <c r="J44" i="2"/>
  <c r="L44" i="2" s="1"/>
  <c r="J45" i="2"/>
  <c r="J51" i="2"/>
  <c r="J52" i="2"/>
  <c r="L52" i="2" s="1"/>
  <c r="J53" i="2"/>
  <c r="J54" i="2"/>
  <c r="O54" i="2" s="1"/>
  <c r="J55" i="2"/>
  <c r="J56" i="2"/>
  <c r="N56" i="2" s="1"/>
  <c r="Q74" i="2"/>
  <c r="P74" i="2"/>
  <c r="I74" i="2"/>
  <c r="E74" i="2"/>
  <c r="D74" i="2"/>
  <c r="C74" i="2"/>
  <c r="O64" i="2" l="1"/>
  <c r="O17" i="2"/>
  <c r="O46" i="2"/>
  <c r="N38" i="2"/>
  <c r="N30" i="2"/>
  <c r="O14" i="2"/>
  <c r="O28" i="2"/>
  <c r="L54" i="2"/>
  <c r="L14" i="2"/>
  <c r="M14" i="2"/>
  <c r="N14" i="2"/>
  <c r="M54" i="2"/>
  <c r="O36" i="2"/>
  <c r="N70" i="2"/>
  <c r="K52" i="2"/>
  <c r="N17" i="2"/>
  <c r="M24" i="2"/>
  <c r="K28" i="2"/>
  <c r="L32" i="2"/>
  <c r="K36" i="2"/>
  <c r="L40" i="2"/>
  <c r="L46" i="2"/>
  <c r="O56" i="2"/>
  <c r="N64" i="2"/>
  <c r="N24" i="2"/>
  <c r="N32" i="2"/>
  <c r="N40" i="2"/>
  <c r="M46" i="2"/>
  <c r="L30" i="2"/>
  <c r="L38" i="2"/>
  <c r="L62" i="2"/>
  <c r="L24" i="2"/>
  <c r="M30" i="2"/>
  <c r="M38" i="2"/>
  <c r="N54" i="2"/>
  <c r="M62" i="2"/>
  <c r="L70" i="2"/>
  <c r="O24" i="2"/>
  <c r="N46" i="2"/>
  <c r="O44" i="2"/>
  <c r="N62" i="2"/>
  <c r="M70" i="2"/>
  <c r="L43" i="2"/>
  <c r="K43" i="2"/>
  <c r="L12" i="2"/>
  <c r="K12" i="2"/>
  <c r="K47" i="2"/>
  <c r="L47" i="2"/>
  <c r="K11" i="2"/>
  <c r="K13" i="2"/>
  <c r="L16" i="2"/>
  <c r="M18" i="2"/>
  <c r="O20" i="2"/>
  <c r="N20" i="2"/>
  <c r="M20" i="2"/>
  <c r="K23" i="2"/>
  <c r="N27" i="2"/>
  <c r="M27" i="2"/>
  <c r="M29" i="2"/>
  <c r="N35" i="2"/>
  <c r="M35" i="2"/>
  <c r="O37" i="2"/>
  <c r="M47" i="2"/>
  <c r="N50" i="2"/>
  <c r="M50" i="2"/>
  <c r="O50" i="2"/>
  <c r="O60" i="2"/>
  <c r="K68" i="2"/>
  <c r="L13" i="2"/>
  <c r="N57" i="2"/>
  <c r="K71" i="2"/>
  <c r="O71" i="2"/>
  <c r="L71" i="2"/>
  <c r="N47" i="2"/>
  <c r="K20" i="2"/>
  <c r="M25" i="2"/>
  <c r="N25" i="2"/>
  <c r="K31" i="2"/>
  <c r="K35" i="2"/>
  <c r="K39" i="2"/>
  <c r="N41" i="2"/>
  <c r="O47" i="2"/>
  <c r="K55" i="2"/>
  <c r="L55" i="2"/>
  <c r="K60" i="2"/>
  <c r="M71" i="2"/>
  <c r="O11" i="2"/>
  <c r="M16" i="2"/>
  <c r="L50" i="2"/>
  <c r="K50" i="2"/>
  <c r="K15" i="2"/>
  <c r="M23" i="2"/>
  <c r="O33" i="2"/>
  <c r="L15" i="2"/>
  <c r="K22" i="2"/>
  <c r="O27" i="2"/>
  <c r="M31" i="2"/>
  <c r="O35" i="2"/>
  <c r="M39" i="2"/>
  <c r="L48" i="2"/>
  <c r="K48" i="2"/>
  <c r="M48" i="2"/>
  <c r="N51" i="2"/>
  <c r="M55" i="2"/>
  <c r="K63" i="2"/>
  <c r="O63" i="2"/>
  <c r="L63" i="2"/>
  <c r="M66" i="2"/>
  <c r="N71" i="2"/>
  <c r="K18" i="2"/>
  <c r="L18" i="2"/>
  <c r="K27" i="2"/>
  <c r="N10" i="2"/>
  <c r="O18" i="2"/>
  <c r="N23" i="2"/>
  <c r="L17" i="2"/>
  <c r="K17" i="2"/>
  <c r="L22" i="2"/>
  <c r="O23" i="2"/>
  <c r="N31" i="2"/>
  <c r="N39" i="2"/>
  <c r="O41" i="2"/>
  <c r="K44" i="2"/>
  <c r="N48" i="2"/>
  <c r="N55" i="2"/>
  <c r="N58" i="2"/>
  <c r="M63" i="2"/>
  <c r="L72" i="2"/>
  <c r="K72" i="2"/>
  <c r="M72" i="2"/>
  <c r="F74" i="2"/>
  <c r="N18" i="2"/>
  <c r="O16" i="2"/>
  <c r="M15" i="2"/>
  <c r="K14" i="2"/>
  <c r="N15" i="2"/>
  <c r="M17" i="2"/>
  <c r="N19" i="2"/>
  <c r="N21" i="2"/>
  <c r="M22" i="2"/>
  <c r="M26" i="2"/>
  <c r="O26" i="2"/>
  <c r="O30" i="2"/>
  <c r="K30" i="2"/>
  <c r="O31" i="2"/>
  <c r="M34" i="2"/>
  <c r="O34" i="2"/>
  <c r="O38" i="2"/>
  <c r="K38" i="2"/>
  <c r="O39" i="2"/>
  <c r="N42" i="2"/>
  <c r="M42" i="2"/>
  <c r="O42" i="2"/>
  <c r="O48" i="2"/>
  <c r="O52" i="2"/>
  <c r="O55" i="2"/>
  <c r="N63" i="2"/>
  <c r="O67" i="2"/>
  <c r="N72" i="2"/>
  <c r="O43" i="2"/>
  <c r="N43" i="2"/>
  <c r="M43" i="2"/>
  <c r="O12" i="2"/>
  <c r="M12" i="2"/>
  <c r="N12" i="2"/>
  <c r="N16" i="2"/>
  <c r="N11" i="2"/>
  <c r="M11" i="2"/>
  <c r="O13" i="2"/>
  <c r="N13" i="2"/>
  <c r="N22" i="2"/>
  <c r="K26" i="2"/>
  <c r="L26" i="2"/>
  <c r="K32" i="2"/>
  <c r="M32" i="2"/>
  <c r="K34" i="2"/>
  <c r="L34" i="2"/>
  <c r="K40" i="2"/>
  <c r="M40" i="2"/>
  <c r="L42" i="2"/>
  <c r="K42" i="2"/>
  <c r="N49" i="2"/>
  <c r="L56" i="2"/>
  <c r="K56" i="2"/>
  <c r="M56" i="2"/>
  <c r="M59" i="2"/>
  <c r="L64" i="2"/>
  <c r="K64" i="2"/>
  <c r="M64" i="2"/>
  <c r="O68" i="2"/>
  <c r="O72" i="2"/>
  <c r="O45" i="2"/>
  <c r="K46" i="2"/>
  <c r="O53" i="2"/>
  <c r="K54" i="2"/>
  <c r="K62" i="2"/>
  <c r="N69" i="2"/>
  <c r="K70" i="2"/>
  <c r="M36" i="2"/>
  <c r="M44" i="2"/>
  <c r="M52" i="2"/>
  <c r="M68" i="2"/>
  <c r="N28" i="2"/>
  <c r="N36" i="2"/>
  <c r="N44" i="2"/>
  <c r="N52" i="2"/>
  <c r="N60" i="2"/>
  <c r="N68" i="2"/>
  <c r="M28" i="2"/>
  <c r="M60" i="2"/>
  <c r="O25" i="2" l="1"/>
  <c r="N37" i="2"/>
  <c r="M37" i="2"/>
  <c r="M33" i="2"/>
  <c r="N33" i="2"/>
  <c r="O51" i="2"/>
  <c r="N45" i="2"/>
  <c r="O10" i="2"/>
  <c r="M49" i="2"/>
  <c r="O66" i="2"/>
  <c r="M51" i="2"/>
  <c r="M10" i="2"/>
  <c r="M41" i="2"/>
  <c r="M61" i="2"/>
  <c r="L61" i="2"/>
  <c r="K61" i="2"/>
  <c r="O61" i="2"/>
  <c r="L59" i="2"/>
  <c r="K59" i="2"/>
  <c r="L67" i="2"/>
  <c r="K67" i="2"/>
  <c r="K58" i="2"/>
  <c r="L58" i="2"/>
  <c r="O58" i="2"/>
  <c r="N61" i="2"/>
  <c r="L19" i="2"/>
  <c r="K19" i="2"/>
  <c r="O19" i="2"/>
  <c r="M53" i="2"/>
  <c r="L53" i="2"/>
  <c r="K53" i="2"/>
  <c r="L65" i="2"/>
  <c r="K65" i="2"/>
  <c r="O65" i="2"/>
  <c r="L66" i="2"/>
  <c r="K66" i="2"/>
  <c r="M58" i="2"/>
  <c r="M65" i="2"/>
  <c r="L25" i="2"/>
  <c r="K25" i="2"/>
  <c r="L29" i="2"/>
  <c r="K29" i="2"/>
  <c r="K45" i="2"/>
  <c r="M45" i="2"/>
  <c r="L45" i="2"/>
  <c r="M69" i="2"/>
  <c r="L69" i="2"/>
  <c r="K69" i="2"/>
  <c r="K10" i="2"/>
  <c r="L10" i="2"/>
  <c r="J74" i="2"/>
  <c r="O74" i="2" s="1"/>
  <c r="N66" i="2"/>
  <c r="L57" i="2"/>
  <c r="K57" i="2"/>
  <c r="O29" i="2"/>
  <c r="K21" i="2"/>
  <c r="L21" i="2"/>
  <c r="M21" i="2"/>
  <c r="N59" i="2"/>
  <c r="O69" i="2"/>
  <c r="N65" i="2"/>
  <c r="O59" i="2"/>
  <c r="M67" i="2"/>
  <c r="O21" i="2"/>
  <c r="L51" i="2"/>
  <c r="K51" i="2"/>
  <c r="L33" i="2"/>
  <c r="K33" i="2"/>
  <c r="M57" i="2"/>
  <c r="N29" i="2"/>
  <c r="L49" i="2"/>
  <c r="K49" i="2"/>
  <c r="O49" i="2"/>
  <c r="N67" i="2"/>
  <c r="M19" i="2"/>
  <c r="O57" i="2"/>
  <c r="L41" i="2"/>
  <c r="K41" i="2"/>
  <c r="N53" i="2"/>
  <c r="K37" i="2"/>
  <c r="L37" i="2"/>
  <c r="M74" i="2" l="1"/>
  <c r="N74" i="2"/>
  <c r="K74" i="2"/>
  <c r="L74" i="2"/>
</calcChain>
</file>

<file path=xl/sharedStrings.xml><?xml version="1.0" encoding="utf-8"?>
<sst xmlns="http://schemas.openxmlformats.org/spreadsheetml/2006/main" count="96" uniqueCount="90">
  <si>
    <t xml:space="preserve">     Federal Functional Classification</t>
  </si>
  <si>
    <t xml:space="preserve">     Urban Area System Mileage</t>
  </si>
  <si>
    <t xml:space="preserve">              PAS</t>
  </si>
  <si>
    <t>Minor</t>
  </si>
  <si>
    <t>PAS miles</t>
  </si>
  <si>
    <t>Minor Arterial/PAS</t>
  </si>
  <si>
    <t>Collector Miles</t>
  </si>
  <si>
    <t>Classified Miles</t>
  </si>
  <si>
    <t>% Miles</t>
  </si>
  <si>
    <t>NHS</t>
  </si>
  <si>
    <t>Urban Area</t>
  </si>
  <si>
    <t>Interstate</t>
  </si>
  <si>
    <t>OPA</t>
  </si>
  <si>
    <t>Arterial</t>
  </si>
  <si>
    <t>Collector</t>
  </si>
  <si>
    <t>Local</t>
  </si>
  <si>
    <t>Total</t>
  </si>
  <si>
    <t>&gt;10% Limit</t>
  </si>
  <si>
    <t>Miles &gt; 25 % Limit</t>
  </si>
  <si>
    <t>&gt; 35% Limit</t>
  </si>
  <si>
    <t>Classified</t>
  </si>
  <si>
    <t>Connector</t>
  </si>
  <si>
    <t>ALGONA</t>
  </si>
  <si>
    <t>AMES</t>
  </si>
  <si>
    <t>ANAMOSA</t>
  </si>
  <si>
    <t>ATLANTIC</t>
  </si>
  <si>
    <t>BOONE</t>
  </si>
  <si>
    <t>BURLINGTON</t>
  </si>
  <si>
    <t>CARROLL</t>
  </si>
  <si>
    <t>CEDAR RAPIDS</t>
  </si>
  <si>
    <t>CENTERVILLE</t>
  </si>
  <si>
    <t>CHARLES CITY</t>
  </si>
  <si>
    <t>CLARINDA</t>
  </si>
  <si>
    <t>CLEAR LAKE</t>
  </si>
  <si>
    <t>CLINTON</t>
  </si>
  <si>
    <t>COUNCIL BLUFFS</t>
  </si>
  <si>
    <t>CRESTON</t>
  </si>
  <si>
    <t>DAVENPORT</t>
  </si>
  <si>
    <t>DECORAH</t>
  </si>
  <si>
    <t>DENISON</t>
  </si>
  <si>
    <t>DES MOINES</t>
  </si>
  <si>
    <t>DUBUQUE</t>
  </si>
  <si>
    <t>ESTHERVILLE</t>
  </si>
  <si>
    <t>FAIRFIELD</t>
  </si>
  <si>
    <t>FORT DODGE</t>
  </si>
  <si>
    <t>FORT MADISON</t>
  </si>
  <si>
    <t>GLENWOOD</t>
  </si>
  <si>
    <t>GRINNELL</t>
  </si>
  <si>
    <t>HUMBOLDT</t>
  </si>
  <si>
    <t>INDEPENDENCE</t>
  </si>
  <si>
    <t>INDIANOLA</t>
  </si>
  <si>
    <t>IOWA CITY</t>
  </si>
  <si>
    <t>IOWA FALLS</t>
  </si>
  <si>
    <t>KEOKUK</t>
  </si>
  <si>
    <t>KNOXVILLE</t>
  </si>
  <si>
    <t>LE MARS</t>
  </si>
  <si>
    <t>MANCHESTER</t>
  </si>
  <si>
    <t>MAQUOKETA</t>
  </si>
  <si>
    <t>MARSHALLTOWN</t>
  </si>
  <si>
    <t>MASON CITY</t>
  </si>
  <si>
    <t>MCGREGOR</t>
  </si>
  <si>
    <t>MOUNT PLEASANT</t>
  </si>
  <si>
    <t>MOUNT VERNON</t>
  </si>
  <si>
    <t>MUSCATINE</t>
  </si>
  <si>
    <t>NEVADA</t>
  </si>
  <si>
    <t>NEWTON</t>
  </si>
  <si>
    <t>OELWEIN</t>
  </si>
  <si>
    <t>ORANGE CITY</t>
  </si>
  <si>
    <t>OSKALOOSA</t>
  </si>
  <si>
    <t>OTTUMWA</t>
  </si>
  <si>
    <t>PELLA</t>
  </si>
  <si>
    <t>PERRY</t>
  </si>
  <si>
    <t>RED OAK</t>
  </si>
  <si>
    <t>SHENANDOAH</t>
  </si>
  <si>
    <t>SIOUX CENTER</t>
  </si>
  <si>
    <t>SIOUX CITY</t>
  </si>
  <si>
    <t>SPENCER</t>
  </si>
  <si>
    <t>SPIRIT LAKE</t>
  </si>
  <si>
    <t>STORM LAKE</t>
  </si>
  <si>
    <t>VINTON</t>
  </si>
  <si>
    <t>WASHINGTON</t>
  </si>
  <si>
    <t>WATERLOO</t>
  </si>
  <si>
    <t>WAVERLY</t>
  </si>
  <si>
    <t>WEBSTER CITY</t>
  </si>
  <si>
    <t>WINTERSET</t>
  </si>
  <si>
    <t>Notes</t>
  </si>
  <si>
    <t>1. Due to the 2010 decennial census, Harlan and Tama urban areas removed and Iowa Falls, Vinton, and Winterset added to the list above</t>
  </si>
  <si>
    <t>1. 2020 Census Urban Areas have not yet been established; No changes to this list as of this update</t>
  </si>
  <si>
    <t>Major</t>
  </si>
  <si>
    <t xml:space="preserve">     (As of January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</si>
</sst>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.0%"/>
  </numFmts>
  <fonts count="8" x14ac:knownFonts="1">
    <font>
      <sz val="12"/>
      <name val="Arial"/>
    </font>
    <font>
      <u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8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0" fillId="0" borderId="0" xfId="0" applyFill="1"/>
    <xf numFmtId="0" fontId="4" fillId="0" borderId="0" xfId="0" applyFont="1" applyFill="1" applyAlignment="1" applyProtection="1">
      <alignment horizontal="left" inden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39" fontId="2" fillId="0" borderId="7" xfId="0" applyNumberFormat="1" applyFont="1" applyFill="1" applyBorder="1" applyProtection="1">
      <protection locked="0"/>
    </xf>
    <xf numFmtId="164" fontId="2" fillId="0" borderId="7" xfId="0" applyNumberFormat="1" applyFont="1" applyFill="1" applyBorder="1" applyAlignment="1" applyProtection="1">
      <alignment horizontal="right"/>
      <protection locked="0"/>
    </xf>
    <xf numFmtId="164" fontId="2" fillId="0" borderId="12" xfId="0" applyNumberFormat="1" applyFont="1" applyFill="1" applyBorder="1" applyAlignment="1" applyProtection="1">
      <alignment horizontal="right"/>
      <protection locked="0"/>
    </xf>
    <xf numFmtId="165" fontId="2" fillId="0" borderId="6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165" fontId="2" fillId="0" borderId="7" xfId="0" applyNumberFormat="1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39" fontId="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right"/>
      <protection locked="0"/>
    </xf>
    <xf numFmtId="165" fontId="2" fillId="0" borderId="3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FF52-49DB-4126-AF5E-53CB33FCB885}">
  <dimension ref="B2:U78"/>
  <sheetViews>
    <sheetView showZeros="0" tabSelected="1" zoomScale="115" zoomScaleNormal="115" workbookViewId="0">
      <pane ySplit="8" topLeftCell="A9" activePane="bottomLeft" state="frozen"/>
      <selection pane="bottomLeft" activeCell="B5" sqref="B5"/>
    </sheetView>
  </sheetViews>
  <sheetFormatPr defaultColWidth="9.77734375" defaultRowHeight="15" x14ac:dyDescent="0.2"/>
  <cols>
    <col min="1" max="1" width="1.5546875" style="4" customWidth="1"/>
    <col min="2" max="2" width="13.33203125" style="4" customWidth="1"/>
    <col min="3" max="3" width="7.5546875" style="2" customWidth="1"/>
    <col min="4" max="4" width="6.33203125" style="2" bestFit="1" customWidth="1"/>
    <col min="5" max="6" width="6.77734375" style="2" bestFit="1" customWidth="1"/>
    <col min="7" max="8" width="6.77734375" style="2" hidden="1" customWidth="1"/>
    <col min="9" max="9" width="6.6640625" style="2" customWidth="1"/>
    <col min="10" max="10" width="7.5546875" style="2" bestFit="1" customWidth="1"/>
    <col min="11" max="11" width="8.6640625" style="2" customWidth="1"/>
    <col min="12" max="12" width="13" style="2" bestFit="1" customWidth="1"/>
    <col min="13" max="13" width="10.33203125" style="2" bestFit="1" customWidth="1"/>
    <col min="14" max="14" width="10.88671875" style="2" bestFit="1" customWidth="1"/>
    <col min="15" max="15" width="7" style="2" bestFit="1" customWidth="1"/>
    <col min="16" max="17" width="7.33203125" style="2" bestFit="1" customWidth="1"/>
    <col min="18" max="18" width="2.77734375" style="4" customWidth="1"/>
    <col min="19" max="21" width="9.77734375" style="5"/>
    <col min="22" max="258" width="9.77734375" style="4"/>
    <col min="259" max="259" width="1.5546875" style="4" customWidth="1"/>
    <col min="260" max="260" width="13.33203125" style="4" customWidth="1"/>
    <col min="261" max="261" width="7.5546875" style="4" customWidth="1"/>
    <col min="262" max="262" width="6.33203125" style="4" bestFit="1" customWidth="1"/>
    <col min="263" max="264" width="6.77734375" style="4" bestFit="1" customWidth="1"/>
    <col min="265" max="265" width="6.6640625" style="4" customWidth="1"/>
    <col min="266" max="266" width="7.5546875" style="4" bestFit="1" customWidth="1"/>
    <col min="267" max="267" width="8.6640625" style="4" customWidth="1"/>
    <col min="268" max="268" width="13" style="4" bestFit="1" customWidth="1"/>
    <col min="269" max="269" width="10.33203125" style="4" bestFit="1" customWidth="1"/>
    <col min="270" max="270" width="10.88671875" style="4" bestFit="1" customWidth="1"/>
    <col min="271" max="271" width="7" style="4" bestFit="1" customWidth="1"/>
    <col min="272" max="273" width="7.33203125" style="4" bestFit="1" customWidth="1"/>
    <col min="274" max="274" width="2.77734375" style="4" customWidth="1"/>
    <col min="275" max="514" width="9.77734375" style="4"/>
    <col min="515" max="515" width="1.5546875" style="4" customWidth="1"/>
    <col min="516" max="516" width="13.33203125" style="4" customWidth="1"/>
    <col min="517" max="517" width="7.5546875" style="4" customWidth="1"/>
    <col min="518" max="518" width="6.33203125" style="4" bestFit="1" customWidth="1"/>
    <col min="519" max="520" width="6.77734375" style="4" bestFit="1" customWidth="1"/>
    <col min="521" max="521" width="6.6640625" style="4" customWidth="1"/>
    <col min="522" max="522" width="7.5546875" style="4" bestFit="1" customWidth="1"/>
    <col min="523" max="523" width="8.6640625" style="4" customWidth="1"/>
    <col min="524" max="524" width="13" style="4" bestFit="1" customWidth="1"/>
    <col min="525" max="525" width="10.33203125" style="4" bestFit="1" customWidth="1"/>
    <col min="526" max="526" width="10.88671875" style="4" bestFit="1" customWidth="1"/>
    <col min="527" max="527" width="7" style="4" bestFit="1" customWidth="1"/>
    <col min="528" max="529" width="7.33203125" style="4" bestFit="1" customWidth="1"/>
    <col min="530" max="530" width="2.77734375" style="4" customWidth="1"/>
    <col min="531" max="770" width="9.77734375" style="4"/>
    <col min="771" max="771" width="1.5546875" style="4" customWidth="1"/>
    <col min="772" max="772" width="13.33203125" style="4" customWidth="1"/>
    <col min="773" max="773" width="7.5546875" style="4" customWidth="1"/>
    <col min="774" max="774" width="6.33203125" style="4" bestFit="1" customWidth="1"/>
    <col min="775" max="776" width="6.77734375" style="4" bestFit="1" customWidth="1"/>
    <col min="777" max="777" width="6.6640625" style="4" customWidth="1"/>
    <col min="778" max="778" width="7.5546875" style="4" bestFit="1" customWidth="1"/>
    <col min="779" max="779" width="8.6640625" style="4" customWidth="1"/>
    <col min="780" max="780" width="13" style="4" bestFit="1" customWidth="1"/>
    <col min="781" max="781" width="10.33203125" style="4" bestFit="1" customWidth="1"/>
    <col min="782" max="782" width="10.88671875" style="4" bestFit="1" customWidth="1"/>
    <col min="783" max="783" width="7" style="4" bestFit="1" customWidth="1"/>
    <col min="784" max="785" width="7.33203125" style="4" bestFit="1" customWidth="1"/>
    <col min="786" max="786" width="2.77734375" style="4" customWidth="1"/>
    <col min="787" max="1026" width="9.77734375" style="4"/>
    <col min="1027" max="1027" width="1.5546875" style="4" customWidth="1"/>
    <col min="1028" max="1028" width="13.33203125" style="4" customWidth="1"/>
    <col min="1029" max="1029" width="7.5546875" style="4" customWidth="1"/>
    <col min="1030" max="1030" width="6.33203125" style="4" bestFit="1" customWidth="1"/>
    <col min="1031" max="1032" width="6.77734375" style="4" bestFit="1" customWidth="1"/>
    <col min="1033" max="1033" width="6.6640625" style="4" customWidth="1"/>
    <col min="1034" max="1034" width="7.5546875" style="4" bestFit="1" customWidth="1"/>
    <col min="1035" max="1035" width="8.6640625" style="4" customWidth="1"/>
    <col min="1036" max="1036" width="13" style="4" bestFit="1" customWidth="1"/>
    <col min="1037" max="1037" width="10.33203125" style="4" bestFit="1" customWidth="1"/>
    <col min="1038" max="1038" width="10.88671875" style="4" bestFit="1" customWidth="1"/>
    <col min="1039" max="1039" width="7" style="4" bestFit="1" customWidth="1"/>
    <col min="1040" max="1041" width="7.33203125" style="4" bestFit="1" customWidth="1"/>
    <col min="1042" max="1042" width="2.77734375" style="4" customWidth="1"/>
    <col min="1043" max="1282" width="9.77734375" style="4"/>
    <col min="1283" max="1283" width="1.5546875" style="4" customWidth="1"/>
    <col min="1284" max="1284" width="13.33203125" style="4" customWidth="1"/>
    <col min="1285" max="1285" width="7.5546875" style="4" customWidth="1"/>
    <col min="1286" max="1286" width="6.33203125" style="4" bestFit="1" customWidth="1"/>
    <col min="1287" max="1288" width="6.77734375" style="4" bestFit="1" customWidth="1"/>
    <col min="1289" max="1289" width="6.6640625" style="4" customWidth="1"/>
    <col min="1290" max="1290" width="7.5546875" style="4" bestFit="1" customWidth="1"/>
    <col min="1291" max="1291" width="8.6640625" style="4" customWidth="1"/>
    <col min="1292" max="1292" width="13" style="4" bestFit="1" customWidth="1"/>
    <col min="1293" max="1293" width="10.33203125" style="4" bestFit="1" customWidth="1"/>
    <col min="1294" max="1294" width="10.88671875" style="4" bestFit="1" customWidth="1"/>
    <col min="1295" max="1295" width="7" style="4" bestFit="1" customWidth="1"/>
    <col min="1296" max="1297" width="7.33203125" style="4" bestFit="1" customWidth="1"/>
    <col min="1298" max="1298" width="2.77734375" style="4" customWidth="1"/>
    <col min="1299" max="1538" width="9.77734375" style="4"/>
    <col min="1539" max="1539" width="1.5546875" style="4" customWidth="1"/>
    <col min="1540" max="1540" width="13.33203125" style="4" customWidth="1"/>
    <col min="1541" max="1541" width="7.5546875" style="4" customWidth="1"/>
    <col min="1542" max="1542" width="6.33203125" style="4" bestFit="1" customWidth="1"/>
    <col min="1543" max="1544" width="6.77734375" style="4" bestFit="1" customWidth="1"/>
    <col min="1545" max="1545" width="6.6640625" style="4" customWidth="1"/>
    <col min="1546" max="1546" width="7.5546875" style="4" bestFit="1" customWidth="1"/>
    <col min="1547" max="1547" width="8.6640625" style="4" customWidth="1"/>
    <col min="1548" max="1548" width="13" style="4" bestFit="1" customWidth="1"/>
    <col min="1549" max="1549" width="10.33203125" style="4" bestFit="1" customWidth="1"/>
    <col min="1550" max="1550" width="10.88671875" style="4" bestFit="1" customWidth="1"/>
    <col min="1551" max="1551" width="7" style="4" bestFit="1" customWidth="1"/>
    <col min="1552" max="1553" width="7.33203125" style="4" bestFit="1" customWidth="1"/>
    <col min="1554" max="1554" width="2.77734375" style="4" customWidth="1"/>
    <col min="1555" max="1794" width="9.77734375" style="4"/>
    <col min="1795" max="1795" width="1.5546875" style="4" customWidth="1"/>
    <col min="1796" max="1796" width="13.33203125" style="4" customWidth="1"/>
    <col min="1797" max="1797" width="7.5546875" style="4" customWidth="1"/>
    <col min="1798" max="1798" width="6.33203125" style="4" bestFit="1" customWidth="1"/>
    <col min="1799" max="1800" width="6.77734375" style="4" bestFit="1" customWidth="1"/>
    <col min="1801" max="1801" width="6.6640625" style="4" customWidth="1"/>
    <col min="1802" max="1802" width="7.5546875" style="4" bestFit="1" customWidth="1"/>
    <col min="1803" max="1803" width="8.6640625" style="4" customWidth="1"/>
    <col min="1804" max="1804" width="13" style="4" bestFit="1" customWidth="1"/>
    <col min="1805" max="1805" width="10.33203125" style="4" bestFit="1" customWidth="1"/>
    <col min="1806" max="1806" width="10.88671875" style="4" bestFit="1" customWidth="1"/>
    <col min="1807" max="1807" width="7" style="4" bestFit="1" customWidth="1"/>
    <col min="1808" max="1809" width="7.33203125" style="4" bestFit="1" customWidth="1"/>
    <col min="1810" max="1810" width="2.77734375" style="4" customWidth="1"/>
    <col min="1811" max="2050" width="9.77734375" style="4"/>
    <col min="2051" max="2051" width="1.5546875" style="4" customWidth="1"/>
    <col min="2052" max="2052" width="13.33203125" style="4" customWidth="1"/>
    <col min="2053" max="2053" width="7.5546875" style="4" customWidth="1"/>
    <col min="2054" max="2054" width="6.33203125" style="4" bestFit="1" customWidth="1"/>
    <col min="2055" max="2056" width="6.77734375" style="4" bestFit="1" customWidth="1"/>
    <col min="2057" max="2057" width="6.6640625" style="4" customWidth="1"/>
    <col min="2058" max="2058" width="7.5546875" style="4" bestFit="1" customWidth="1"/>
    <col min="2059" max="2059" width="8.6640625" style="4" customWidth="1"/>
    <col min="2060" max="2060" width="13" style="4" bestFit="1" customWidth="1"/>
    <col min="2061" max="2061" width="10.33203125" style="4" bestFit="1" customWidth="1"/>
    <col min="2062" max="2062" width="10.88671875" style="4" bestFit="1" customWidth="1"/>
    <col min="2063" max="2063" width="7" style="4" bestFit="1" customWidth="1"/>
    <col min="2064" max="2065" width="7.33203125" style="4" bestFit="1" customWidth="1"/>
    <col min="2066" max="2066" width="2.77734375" style="4" customWidth="1"/>
    <col min="2067" max="2306" width="9.77734375" style="4"/>
    <col min="2307" max="2307" width="1.5546875" style="4" customWidth="1"/>
    <col min="2308" max="2308" width="13.33203125" style="4" customWidth="1"/>
    <col min="2309" max="2309" width="7.5546875" style="4" customWidth="1"/>
    <col min="2310" max="2310" width="6.33203125" style="4" bestFit="1" customWidth="1"/>
    <col min="2311" max="2312" width="6.77734375" style="4" bestFit="1" customWidth="1"/>
    <col min="2313" max="2313" width="6.6640625" style="4" customWidth="1"/>
    <col min="2314" max="2314" width="7.5546875" style="4" bestFit="1" customWidth="1"/>
    <col min="2315" max="2315" width="8.6640625" style="4" customWidth="1"/>
    <col min="2316" max="2316" width="13" style="4" bestFit="1" customWidth="1"/>
    <col min="2317" max="2317" width="10.33203125" style="4" bestFit="1" customWidth="1"/>
    <col min="2318" max="2318" width="10.88671875" style="4" bestFit="1" customWidth="1"/>
    <col min="2319" max="2319" width="7" style="4" bestFit="1" customWidth="1"/>
    <col min="2320" max="2321" width="7.33203125" style="4" bestFit="1" customWidth="1"/>
    <col min="2322" max="2322" width="2.77734375" style="4" customWidth="1"/>
    <col min="2323" max="2562" width="9.77734375" style="4"/>
    <col min="2563" max="2563" width="1.5546875" style="4" customWidth="1"/>
    <col min="2564" max="2564" width="13.33203125" style="4" customWidth="1"/>
    <col min="2565" max="2565" width="7.5546875" style="4" customWidth="1"/>
    <col min="2566" max="2566" width="6.33203125" style="4" bestFit="1" customWidth="1"/>
    <col min="2567" max="2568" width="6.77734375" style="4" bestFit="1" customWidth="1"/>
    <col min="2569" max="2569" width="6.6640625" style="4" customWidth="1"/>
    <col min="2570" max="2570" width="7.5546875" style="4" bestFit="1" customWidth="1"/>
    <col min="2571" max="2571" width="8.6640625" style="4" customWidth="1"/>
    <col min="2572" max="2572" width="13" style="4" bestFit="1" customWidth="1"/>
    <col min="2573" max="2573" width="10.33203125" style="4" bestFit="1" customWidth="1"/>
    <col min="2574" max="2574" width="10.88671875" style="4" bestFit="1" customWidth="1"/>
    <col min="2575" max="2575" width="7" style="4" bestFit="1" customWidth="1"/>
    <col min="2576" max="2577" width="7.33203125" style="4" bestFit="1" customWidth="1"/>
    <col min="2578" max="2578" width="2.77734375" style="4" customWidth="1"/>
    <col min="2579" max="2818" width="9.77734375" style="4"/>
    <col min="2819" max="2819" width="1.5546875" style="4" customWidth="1"/>
    <col min="2820" max="2820" width="13.33203125" style="4" customWidth="1"/>
    <col min="2821" max="2821" width="7.5546875" style="4" customWidth="1"/>
    <col min="2822" max="2822" width="6.33203125" style="4" bestFit="1" customWidth="1"/>
    <col min="2823" max="2824" width="6.77734375" style="4" bestFit="1" customWidth="1"/>
    <col min="2825" max="2825" width="6.6640625" style="4" customWidth="1"/>
    <col min="2826" max="2826" width="7.5546875" style="4" bestFit="1" customWidth="1"/>
    <col min="2827" max="2827" width="8.6640625" style="4" customWidth="1"/>
    <col min="2828" max="2828" width="13" style="4" bestFit="1" customWidth="1"/>
    <col min="2829" max="2829" width="10.33203125" style="4" bestFit="1" customWidth="1"/>
    <col min="2830" max="2830" width="10.88671875" style="4" bestFit="1" customWidth="1"/>
    <col min="2831" max="2831" width="7" style="4" bestFit="1" customWidth="1"/>
    <col min="2832" max="2833" width="7.33203125" style="4" bestFit="1" customWidth="1"/>
    <col min="2834" max="2834" width="2.77734375" style="4" customWidth="1"/>
    <col min="2835" max="3074" width="9.77734375" style="4"/>
    <col min="3075" max="3075" width="1.5546875" style="4" customWidth="1"/>
    <col min="3076" max="3076" width="13.33203125" style="4" customWidth="1"/>
    <col min="3077" max="3077" width="7.5546875" style="4" customWidth="1"/>
    <col min="3078" max="3078" width="6.33203125" style="4" bestFit="1" customWidth="1"/>
    <col min="3079" max="3080" width="6.77734375" style="4" bestFit="1" customWidth="1"/>
    <col min="3081" max="3081" width="6.6640625" style="4" customWidth="1"/>
    <col min="3082" max="3082" width="7.5546875" style="4" bestFit="1" customWidth="1"/>
    <col min="3083" max="3083" width="8.6640625" style="4" customWidth="1"/>
    <col min="3084" max="3084" width="13" style="4" bestFit="1" customWidth="1"/>
    <col min="3085" max="3085" width="10.33203125" style="4" bestFit="1" customWidth="1"/>
    <col min="3086" max="3086" width="10.88671875" style="4" bestFit="1" customWidth="1"/>
    <col min="3087" max="3087" width="7" style="4" bestFit="1" customWidth="1"/>
    <col min="3088" max="3089" width="7.33203125" style="4" bestFit="1" customWidth="1"/>
    <col min="3090" max="3090" width="2.77734375" style="4" customWidth="1"/>
    <col min="3091" max="3330" width="9.77734375" style="4"/>
    <col min="3331" max="3331" width="1.5546875" style="4" customWidth="1"/>
    <col min="3332" max="3332" width="13.33203125" style="4" customWidth="1"/>
    <col min="3333" max="3333" width="7.5546875" style="4" customWidth="1"/>
    <col min="3334" max="3334" width="6.33203125" style="4" bestFit="1" customWidth="1"/>
    <col min="3335" max="3336" width="6.77734375" style="4" bestFit="1" customWidth="1"/>
    <col min="3337" max="3337" width="6.6640625" style="4" customWidth="1"/>
    <col min="3338" max="3338" width="7.5546875" style="4" bestFit="1" customWidth="1"/>
    <col min="3339" max="3339" width="8.6640625" style="4" customWidth="1"/>
    <col min="3340" max="3340" width="13" style="4" bestFit="1" customWidth="1"/>
    <col min="3341" max="3341" width="10.33203125" style="4" bestFit="1" customWidth="1"/>
    <col min="3342" max="3342" width="10.88671875" style="4" bestFit="1" customWidth="1"/>
    <col min="3343" max="3343" width="7" style="4" bestFit="1" customWidth="1"/>
    <col min="3344" max="3345" width="7.33203125" style="4" bestFit="1" customWidth="1"/>
    <col min="3346" max="3346" width="2.77734375" style="4" customWidth="1"/>
    <col min="3347" max="3586" width="9.77734375" style="4"/>
    <col min="3587" max="3587" width="1.5546875" style="4" customWidth="1"/>
    <col min="3588" max="3588" width="13.33203125" style="4" customWidth="1"/>
    <col min="3589" max="3589" width="7.5546875" style="4" customWidth="1"/>
    <col min="3590" max="3590" width="6.33203125" style="4" bestFit="1" customWidth="1"/>
    <col min="3591" max="3592" width="6.77734375" style="4" bestFit="1" customWidth="1"/>
    <col min="3593" max="3593" width="6.6640625" style="4" customWidth="1"/>
    <col min="3594" max="3594" width="7.5546875" style="4" bestFit="1" customWidth="1"/>
    <col min="3595" max="3595" width="8.6640625" style="4" customWidth="1"/>
    <col min="3596" max="3596" width="13" style="4" bestFit="1" customWidth="1"/>
    <col min="3597" max="3597" width="10.33203125" style="4" bestFit="1" customWidth="1"/>
    <col min="3598" max="3598" width="10.88671875" style="4" bestFit="1" customWidth="1"/>
    <col min="3599" max="3599" width="7" style="4" bestFit="1" customWidth="1"/>
    <col min="3600" max="3601" width="7.33203125" style="4" bestFit="1" customWidth="1"/>
    <col min="3602" max="3602" width="2.77734375" style="4" customWidth="1"/>
    <col min="3603" max="3842" width="9.77734375" style="4"/>
    <col min="3843" max="3843" width="1.5546875" style="4" customWidth="1"/>
    <col min="3844" max="3844" width="13.33203125" style="4" customWidth="1"/>
    <col min="3845" max="3845" width="7.5546875" style="4" customWidth="1"/>
    <col min="3846" max="3846" width="6.33203125" style="4" bestFit="1" customWidth="1"/>
    <col min="3847" max="3848" width="6.77734375" style="4" bestFit="1" customWidth="1"/>
    <col min="3849" max="3849" width="6.6640625" style="4" customWidth="1"/>
    <col min="3850" max="3850" width="7.5546875" style="4" bestFit="1" customWidth="1"/>
    <col min="3851" max="3851" width="8.6640625" style="4" customWidth="1"/>
    <col min="3852" max="3852" width="13" style="4" bestFit="1" customWidth="1"/>
    <col min="3853" max="3853" width="10.33203125" style="4" bestFit="1" customWidth="1"/>
    <col min="3854" max="3854" width="10.88671875" style="4" bestFit="1" customWidth="1"/>
    <col min="3855" max="3855" width="7" style="4" bestFit="1" customWidth="1"/>
    <col min="3856" max="3857" width="7.33203125" style="4" bestFit="1" customWidth="1"/>
    <col min="3858" max="3858" width="2.77734375" style="4" customWidth="1"/>
    <col min="3859" max="4098" width="9.77734375" style="4"/>
    <col min="4099" max="4099" width="1.5546875" style="4" customWidth="1"/>
    <col min="4100" max="4100" width="13.33203125" style="4" customWidth="1"/>
    <col min="4101" max="4101" width="7.5546875" style="4" customWidth="1"/>
    <col min="4102" max="4102" width="6.33203125" style="4" bestFit="1" customWidth="1"/>
    <col min="4103" max="4104" width="6.77734375" style="4" bestFit="1" customWidth="1"/>
    <col min="4105" max="4105" width="6.6640625" style="4" customWidth="1"/>
    <col min="4106" max="4106" width="7.5546875" style="4" bestFit="1" customWidth="1"/>
    <col min="4107" max="4107" width="8.6640625" style="4" customWidth="1"/>
    <col min="4108" max="4108" width="13" style="4" bestFit="1" customWidth="1"/>
    <col min="4109" max="4109" width="10.33203125" style="4" bestFit="1" customWidth="1"/>
    <col min="4110" max="4110" width="10.88671875" style="4" bestFit="1" customWidth="1"/>
    <col min="4111" max="4111" width="7" style="4" bestFit="1" customWidth="1"/>
    <col min="4112" max="4113" width="7.33203125" style="4" bestFit="1" customWidth="1"/>
    <col min="4114" max="4114" width="2.77734375" style="4" customWidth="1"/>
    <col min="4115" max="4354" width="9.77734375" style="4"/>
    <col min="4355" max="4355" width="1.5546875" style="4" customWidth="1"/>
    <col min="4356" max="4356" width="13.33203125" style="4" customWidth="1"/>
    <col min="4357" max="4357" width="7.5546875" style="4" customWidth="1"/>
    <col min="4358" max="4358" width="6.33203125" style="4" bestFit="1" customWidth="1"/>
    <col min="4359" max="4360" width="6.77734375" style="4" bestFit="1" customWidth="1"/>
    <col min="4361" max="4361" width="6.6640625" style="4" customWidth="1"/>
    <col min="4362" max="4362" width="7.5546875" style="4" bestFit="1" customWidth="1"/>
    <col min="4363" max="4363" width="8.6640625" style="4" customWidth="1"/>
    <col min="4364" max="4364" width="13" style="4" bestFit="1" customWidth="1"/>
    <col min="4365" max="4365" width="10.33203125" style="4" bestFit="1" customWidth="1"/>
    <col min="4366" max="4366" width="10.88671875" style="4" bestFit="1" customWidth="1"/>
    <col min="4367" max="4367" width="7" style="4" bestFit="1" customWidth="1"/>
    <col min="4368" max="4369" width="7.33203125" style="4" bestFit="1" customWidth="1"/>
    <col min="4370" max="4370" width="2.77734375" style="4" customWidth="1"/>
    <col min="4371" max="4610" width="9.77734375" style="4"/>
    <col min="4611" max="4611" width="1.5546875" style="4" customWidth="1"/>
    <col min="4612" max="4612" width="13.33203125" style="4" customWidth="1"/>
    <col min="4613" max="4613" width="7.5546875" style="4" customWidth="1"/>
    <col min="4614" max="4614" width="6.33203125" style="4" bestFit="1" customWidth="1"/>
    <col min="4615" max="4616" width="6.77734375" style="4" bestFit="1" customWidth="1"/>
    <col min="4617" max="4617" width="6.6640625" style="4" customWidth="1"/>
    <col min="4618" max="4618" width="7.5546875" style="4" bestFit="1" customWidth="1"/>
    <col min="4619" max="4619" width="8.6640625" style="4" customWidth="1"/>
    <col min="4620" max="4620" width="13" style="4" bestFit="1" customWidth="1"/>
    <col min="4621" max="4621" width="10.33203125" style="4" bestFit="1" customWidth="1"/>
    <col min="4622" max="4622" width="10.88671875" style="4" bestFit="1" customWidth="1"/>
    <col min="4623" max="4623" width="7" style="4" bestFit="1" customWidth="1"/>
    <col min="4624" max="4625" width="7.33203125" style="4" bestFit="1" customWidth="1"/>
    <col min="4626" max="4626" width="2.77734375" style="4" customWidth="1"/>
    <col min="4627" max="4866" width="9.77734375" style="4"/>
    <col min="4867" max="4867" width="1.5546875" style="4" customWidth="1"/>
    <col min="4868" max="4868" width="13.33203125" style="4" customWidth="1"/>
    <col min="4869" max="4869" width="7.5546875" style="4" customWidth="1"/>
    <col min="4870" max="4870" width="6.33203125" style="4" bestFit="1" customWidth="1"/>
    <col min="4871" max="4872" width="6.77734375" style="4" bestFit="1" customWidth="1"/>
    <col min="4873" max="4873" width="6.6640625" style="4" customWidth="1"/>
    <col min="4874" max="4874" width="7.5546875" style="4" bestFit="1" customWidth="1"/>
    <col min="4875" max="4875" width="8.6640625" style="4" customWidth="1"/>
    <col min="4876" max="4876" width="13" style="4" bestFit="1" customWidth="1"/>
    <col min="4877" max="4877" width="10.33203125" style="4" bestFit="1" customWidth="1"/>
    <col min="4878" max="4878" width="10.88671875" style="4" bestFit="1" customWidth="1"/>
    <col min="4879" max="4879" width="7" style="4" bestFit="1" customWidth="1"/>
    <col min="4880" max="4881" width="7.33203125" style="4" bestFit="1" customWidth="1"/>
    <col min="4882" max="4882" width="2.77734375" style="4" customWidth="1"/>
    <col min="4883" max="5122" width="9.77734375" style="4"/>
    <col min="5123" max="5123" width="1.5546875" style="4" customWidth="1"/>
    <col min="5124" max="5124" width="13.33203125" style="4" customWidth="1"/>
    <col min="5125" max="5125" width="7.5546875" style="4" customWidth="1"/>
    <col min="5126" max="5126" width="6.33203125" style="4" bestFit="1" customWidth="1"/>
    <col min="5127" max="5128" width="6.77734375" style="4" bestFit="1" customWidth="1"/>
    <col min="5129" max="5129" width="6.6640625" style="4" customWidth="1"/>
    <col min="5130" max="5130" width="7.5546875" style="4" bestFit="1" customWidth="1"/>
    <col min="5131" max="5131" width="8.6640625" style="4" customWidth="1"/>
    <col min="5132" max="5132" width="13" style="4" bestFit="1" customWidth="1"/>
    <col min="5133" max="5133" width="10.33203125" style="4" bestFit="1" customWidth="1"/>
    <col min="5134" max="5134" width="10.88671875" style="4" bestFit="1" customWidth="1"/>
    <col min="5135" max="5135" width="7" style="4" bestFit="1" customWidth="1"/>
    <col min="5136" max="5137" width="7.33203125" style="4" bestFit="1" customWidth="1"/>
    <col min="5138" max="5138" width="2.77734375" style="4" customWidth="1"/>
    <col min="5139" max="5378" width="9.77734375" style="4"/>
    <col min="5379" max="5379" width="1.5546875" style="4" customWidth="1"/>
    <col min="5380" max="5380" width="13.33203125" style="4" customWidth="1"/>
    <col min="5381" max="5381" width="7.5546875" style="4" customWidth="1"/>
    <col min="5382" max="5382" width="6.33203125" style="4" bestFit="1" customWidth="1"/>
    <col min="5383" max="5384" width="6.77734375" style="4" bestFit="1" customWidth="1"/>
    <col min="5385" max="5385" width="6.6640625" style="4" customWidth="1"/>
    <col min="5386" max="5386" width="7.5546875" style="4" bestFit="1" customWidth="1"/>
    <col min="5387" max="5387" width="8.6640625" style="4" customWidth="1"/>
    <col min="5388" max="5388" width="13" style="4" bestFit="1" customWidth="1"/>
    <col min="5389" max="5389" width="10.33203125" style="4" bestFit="1" customWidth="1"/>
    <col min="5390" max="5390" width="10.88671875" style="4" bestFit="1" customWidth="1"/>
    <col min="5391" max="5391" width="7" style="4" bestFit="1" customWidth="1"/>
    <col min="5392" max="5393" width="7.33203125" style="4" bestFit="1" customWidth="1"/>
    <col min="5394" max="5394" width="2.77734375" style="4" customWidth="1"/>
    <col min="5395" max="5634" width="9.77734375" style="4"/>
    <col min="5635" max="5635" width="1.5546875" style="4" customWidth="1"/>
    <col min="5636" max="5636" width="13.33203125" style="4" customWidth="1"/>
    <col min="5637" max="5637" width="7.5546875" style="4" customWidth="1"/>
    <col min="5638" max="5638" width="6.33203125" style="4" bestFit="1" customWidth="1"/>
    <col min="5639" max="5640" width="6.77734375" style="4" bestFit="1" customWidth="1"/>
    <col min="5641" max="5641" width="6.6640625" style="4" customWidth="1"/>
    <col min="5642" max="5642" width="7.5546875" style="4" bestFit="1" customWidth="1"/>
    <col min="5643" max="5643" width="8.6640625" style="4" customWidth="1"/>
    <col min="5644" max="5644" width="13" style="4" bestFit="1" customWidth="1"/>
    <col min="5645" max="5645" width="10.33203125" style="4" bestFit="1" customWidth="1"/>
    <col min="5646" max="5646" width="10.88671875" style="4" bestFit="1" customWidth="1"/>
    <col min="5647" max="5647" width="7" style="4" bestFit="1" customWidth="1"/>
    <col min="5648" max="5649" width="7.33203125" style="4" bestFit="1" customWidth="1"/>
    <col min="5650" max="5650" width="2.77734375" style="4" customWidth="1"/>
    <col min="5651" max="5890" width="9.77734375" style="4"/>
    <col min="5891" max="5891" width="1.5546875" style="4" customWidth="1"/>
    <col min="5892" max="5892" width="13.33203125" style="4" customWidth="1"/>
    <col min="5893" max="5893" width="7.5546875" style="4" customWidth="1"/>
    <col min="5894" max="5894" width="6.33203125" style="4" bestFit="1" customWidth="1"/>
    <col min="5895" max="5896" width="6.77734375" style="4" bestFit="1" customWidth="1"/>
    <col min="5897" max="5897" width="6.6640625" style="4" customWidth="1"/>
    <col min="5898" max="5898" width="7.5546875" style="4" bestFit="1" customWidth="1"/>
    <col min="5899" max="5899" width="8.6640625" style="4" customWidth="1"/>
    <col min="5900" max="5900" width="13" style="4" bestFit="1" customWidth="1"/>
    <col min="5901" max="5901" width="10.33203125" style="4" bestFit="1" customWidth="1"/>
    <col min="5902" max="5902" width="10.88671875" style="4" bestFit="1" customWidth="1"/>
    <col min="5903" max="5903" width="7" style="4" bestFit="1" customWidth="1"/>
    <col min="5904" max="5905" width="7.33203125" style="4" bestFit="1" customWidth="1"/>
    <col min="5906" max="5906" width="2.77734375" style="4" customWidth="1"/>
    <col min="5907" max="6146" width="9.77734375" style="4"/>
    <col min="6147" max="6147" width="1.5546875" style="4" customWidth="1"/>
    <col min="6148" max="6148" width="13.33203125" style="4" customWidth="1"/>
    <col min="6149" max="6149" width="7.5546875" style="4" customWidth="1"/>
    <col min="6150" max="6150" width="6.33203125" style="4" bestFit="1" customWidth="1"/>
    <col min="6151" max="6152" width="6.77734375" style="4" bestFit="1" customWidth="1"/>
    <col min="6153" max="6153" width="6.6640625" style="4" customWidth="1"/>
    <col min="6154" max="6154" width="7.5546875" style="4" bestFit="1" customWidth="1"/>
    <col min="6155" max="6155" width="8.6640625" style="4" customWidth="1"/>
    <col min="6156" max="6156" width="13" style="4" bestFit="1" customWidth="1"/>
    <col min="6157" max="6157" width="10.33203125" style="4" bestFit="1" customWidth="1"/>
    <col min="6158" max="6158" width="10.88671875" style="4" bestFit="1" customWidth="1"/>
    <col min="6159" max="6159" width="7" style="4" bestFit="1" customWidth="1"/>
    <col min="6160" max="6161" width="7.33203125" style="4" bestFit="1" customWidth="1"/>
    <col min="6162" max="6162" width="2.77734375" style="4" customWidth="1"/>
    <col min="6163" max="6402" width="9.77734375" style="4"/>
    <col min="6403" max="6403" width="1.5546875" style="4" customWidth="1"/>
    <col min="6404" max="6404" width="13.33203125" style="4" customWidth="1"/>
    <col min="6405" max="6405" width="7.5546875" style="4" customWidth="1"/>
    <col min="6406" max="6406" width="6.33203125" style="4" bestFit="1" customWidth="1"/>
    <col min="6407" max="6408" width="6.77734375" style="4" bestFit="1" customWidth="1"/>
    <col min="6409" max="6409" width="6.6640625" style="4" customWidth="1"/>
    <col min="6410" max="6410" width="7.5546875" style="4" bestFit="1" customWidth="1"/>
    <col min="6411" max="6411" width="8.6640625" style="4" customWidth="1"/>
    <col min="6412" max="6412" width="13" style="4" bestFit="1" customWidth="1"/>
    <col min="6413" max="6413" width="10.33203125" style="4" bestFit="1" customWidth="1"/>
    <col min="6414" max="6414" width="10.88671875" style="4" bestFit="1" customWidth="1"/>
    <col min="6415" max="6415" width="7" style="4" bestFit="1" customWidth="1"/>
    <col min="6416" max="6417" width="7.33203125" style="4" bestFit="1" customWidth="1"/>
    <col min="6418" max="6418" width="2.77734375" style="4" customWidth="1"/>
    <col min="6419" max="6658" width="9.77734375" style="4"/>
    <col min="6659" max="6659" width="1.5546875" style="4" customWidth="1"/>
    <col min="6660" max="6660" width="13.33203125" style="4" customWidth="1"/>
    <col min="6661" max="6661" width="7.5546875" style="4" customWidth="1"/>
    <col min="6662" max="6662" width="6.33203125" style="4" bestFit="1" customWidth="1"/>
    <col min="6663" max="6664" width="6.77734375" style="4" bestFit="1" customWidth="1"/>
    <col min="6665" max="6665" width="6.6640625" style="4" customWidth="1"/>
    <col min="6666" max="6666" width="7.5546875" style="4" bestFit="1" customWidth="1"/>
    <col min="6667" max="6667" width="8.6640625" style="4" customWidth="1"/>
    <col min="6668" max="6668" width="13" style="4" bestFit="1" customWidth="1"/>
    <col min="6669" max="6669" width="10.33203125" style="4" bestFit="1" customWidth="1"/>
    <col min="6670" max="6670" width="10.88671875" style="4" bestFit="1" customWidth="1"/>
    <col min="6671" max="6671" width="7" style="4" bestFit="1" customWidth="1"/>
    <col min="6672" max="6673" width="7.33203125" style="4" bestFit="1" customWidth="1"/>
    <col min="6674" max="6674" width="2.77734375" style="4" customWidth="1"/>
    <col min="6675" max="6914" width="9.77734375" style="4"/>
    <col min="6915" max="6915" width="1.5546875" style="4" customWidth="1"/>
    <col min="6916" max="6916" width="13.33203125" style="4" customWidth="1"/>
    <col min="6917" max="6917" width="7.5546875" style="4" customWidth="1"/>
    <col min="6918" max="6918" width="6.33203125" style="4" bestFit="1" customWidth="1"/>
    <col min="6919" max="6920" width="6.77734375" style="4" bestFit="1" customWidth="1"/>
    <col min="6921" max="6921" width="6.6640625" style="4" customWidth="1"/>
    <col min="6922" max="6922" width="7.5546875" style="4" bestFit="1" customWidth="1"/>
    <col min="6923" max="6923" width="8.6640625" style="4" customWidth="1"/>
    <col min="6924" max="6924" width="13" style="4" bestFit="1" customWidth="1"/>
    <col min="6925" max="6925" width="10.33203125" style="4" bestFit="1" customWidth="1"/>
    <col min="6926" max="6926" width="10.88671875" style="4" bestFit="1" customWidth="1"/>
    <col min="6927" max="6927" width="7" style="4" bestFit="1" customWidth="1"/>
    <col min="6928" max="6929" width="7.33203125" style="4" bestFit="1" customWidth="1"/>
    <col min="6930" max="6930" width="2.77734375" style="4" customWidth="1"/>
    <col min="6931" max="7170" width="9.77734375" style="4"/>
    <col min="7171" max="7171" width="1.5546875" style="4" customWidth="1"/>
    <col min="7172" max="7172" width="13.33203125" style="4" customWidth="1"/>
    <col min="7173" max="7173" width="7.5546875" style="4" customWidth="1"/>
    <col min="7174" max="7174" width="6.33203125" style="4" bestFit="1" customWidth="1"/>
    <col min="7175" max="7176" width="6.77734375" style="4" bestFit="1" customWidth="1"/>
    <col min="7177" max="7177" width="6.6640625" style="4" customWidth="1"/>
    <col min="7178" max="7178" width="7.5546875" style="4" bestFit="1" customWidth="1"/>
    <col min="7179" max="7179" width="8.6640625" style="4" customWidth="1"/>
    <col min="7180" max="7180" width="13" style="4" bestFit="1" customWidth="1"/>
    <col min="7181" max="7181" width="10.33203125" style="4" bestFit="1" customWidth="1"/>
    <col min="7182" max="7182" width="10.88671875" style="4" bestFit="1" customWidth="1"/>
    <col min="7183" max="7183" width="7" style="4" bestFit="1" customWidth="1"/>
    <col min="7184" max="7185" width="7.33203125" style="4" bestFit="1" customWidth="1"/>
    <col min="7186" max="7186" width="2.77734375" style="4" customWidth="1"/>
    <col min="7187" max="7426" width="9.77734375" style="4"/>
    <col min="7427" max="7427" width="1.5546875" style="4" customWidth="1"/>
    <col min="7428" max="7428" width="13.33203125" style="4" customWidth="1"/>
    <col min="7429" max="7429" width="7.5546875" style="4" customWidth="1"/>
    <col min="7430" max="7430" width="6.33203125" style="4" bestFit="1" customWidth="1"/>
    <col min="7431" max="7432" width="6.77734375" style="4" bestFit="1" customWidth="1"/>
    <col min="7433" max="7433" width="6.6640625" style="4" customWidth="1"/>
    <col min="7434" max="7434" width="7.5546875" style="4" bestFit="1" customWidth="1"/>
    <col min="7435" max="7435" width="8.6640625" style="4" customWidth="1"/>
    <col min="7436" max="7436" width="13" style="4" bestFit="1" customWidth="1"/>
    <col min="7437" max="7437" width="10.33203125" style="4" bestFit="1" customWidth="1"/>
    <col min="7438" max="7438" width="10.88671875" style="4" bestFit="1" customWidth="1"/>
    <col min="7439" max="7439" width="7" style="4" bestFit="1" customWidth="1"/>
    <col min="7440" max="7441" width="7.33203125" style="4" bestFit="1" customWidth="1"/>
    <col min="7442" max="7442" width="2.77734375" style="4" customWidth="1"/>
    <col min="7443" max="7682" width="9.77734375" style="4"/>
    <col min="7683" max="7683" width="1.5546875" style="4" customWidth="1"/>
    <col min="7684" max="7684" width="13.33203125" style="4" customWidth="1"/>
    <col min="7685" max="7685" width="7.5546875" style="4" customWidth="1"/>
    <col min="7686" max="7686" width="6.33203125" style="4" bestFit="1" customWidth="1"/>
    <col min="7687" max="7688" width="6.77734375" style="4" bestFit="1" customWidth="1"/>
    <col min="7689" max="7689" width="6.6640625" style="4" customWidth="1"/>
    <col min="7690" max="7690" width="7.5546875" style="4" bestFit="1" customWidth="1"/>
    <col min="7691" max="7691" width="8.6640625" style="4" customWidth="1"/>
    <col min="7692" max="7692" width="13" style="4" bestFit="1" customWidth="1"/>
    <col min="7693" max="7693" width="10.33203125" style="4" bestFit="1" customWidth="1"/>
    <col min="7694" max="7694" width="10.88671875" style="4" bestFit="1" customWidth="1"/>
    <col min="7695" max="7695" width="7" style="4" bestFit="1" customWidth="1"/>
    <col min="7696" max="7697" width="7.33203125" style="4" bestFit="1" customWidth="1"/>
    <col min="7698" max="7698" width="2.77734375" style="4" customWidth="1"/>
    <col min="7699" max="7938" width="9.77734375" style="4"/>
    <col min="7939" max="7939" width="1.5546875" style="4" customWidth="1"/>
    <col min="7940" max="7940" width="13.33203125" style="4" customWidth="1"/>
    <col min="7941" max="7941" width="7.5546875" style="4" customWidth="1"/>
    <col min="7942" max="7942" width="6.33203125" style="4" bestFit="1" customWidth="1"/>
    <col min="7943" max="7944" width="6.77734375" style="4" bestFit="1" customWidth="1"/>
    <col min="7945" max="7945" width="6.6640625" style="4" customWidth="1"/>
    <col min="7946" max="7946" width="7.5546875" style="4" bestFit="1" customWidth="1"/>
    <col min="7947" max="7947" width="8.6640625" style="4" customWidth="1"/>
    <col min="7948" max="7948" width="13" style="4" bestFit="1" customWidth="1"/>
    <col min="7949" max="7949" width="10.33203125" style="4" bestFit="1" customWidth="1"/>
    <col min="7950" max="7950" width="10.88671875" style="4" bestFit="1" customWidth="1"/>
    <col min="7951" max="7951" width="7" style="4" bestFit="1" customWidth="1"/>
    <col min="7952" max="7953" width="7.33203125" style="4" bestFit="1" customWidth="1"/>
    <col min="7954" max="7954" width="2.77734375" style="4" customWidth="1"/>
    <col min="7955" max="8194" width="9.77734375" style="4"/>
    <col min="8195" max="8195" width="1.5546875" style="4" customWidth="1"/>
    <col min="8196" max="8196" width="13.33203125" style="4" customWidth="1"/>
    <col min="8197" max="8197" width="7.5546875" style="4" customWidth="1"/>
    <col min="8198" max="8198" width="6.33203125" style="4" bestFit="1" customWidth="1"/>
    <col min="8199" max="8200" width="6.77734375" style="4" bestFit="1" customWidth="1"/>
    <col min="8201" max="8201" width="6.6640625" style="4" customWidth="1"/>
    <col min="8202" max="8202" width="7.5546875" style="4" bestFit="1" customWidth="1"/>
    <col min="8203" max="8203" width="8.6640625" style="4" customWidth="1"/>
    <col min="8204" max="8204" width="13" style="4" bestFit="1" customWidth="1"/>
    <col min="8205" max="8205" width="10.33203125" style="4" bestFit="1" customWidth="1"/>
    <col min="8206" max="8206" width="10.88671875" style="4" bestFit="1" customWidth="1"/>
    <col min="8207" max="8207" width="7" style="4" bestFit="1" customWidth="1"/>
    <col min="8208" max="8209" width="7.33203125" style="4" bestFit="1" customWidth="1"/>
    <col min="8210" max="8210" width="2.77734375" style="4" customWidth="1"/>
    <col min="8211" max="8450" width="9.77734375" style="4"/>
    <col min="8451" max="8451" width="1.5546875" style="4" customWidth="1"/>
    <col min="8452" max="8452" width="13.33203125" style="4" customWidth="1"/>
    <col min="8453" max="8453" width="7.5546875" style="4" customWidth="1"/>
    <col min="8454" max="8454" width="6.33203125" style="4" bestFit="1" customWidth="1"/>
    <col min="8455" max="8456" width="6.77734375" style="4" bestFit="1" customWidth="1"/>
    <col min="8457" max="8457" width="6.6640625" style="4" customWidth="1"/>
    <col min="8458" max="8458" width="7.5546875" style="4" bestFit="1" customWidth="1"/>
    <col min="8459" max="8459" width="8.6640625" style="4" customWidth="1"/>
    <col min="8460" max="8460" width="13" style="4" bestFit="1" customWidth="1"/>
    <col min="8461" max="8461" width="10.33203125" style="4" bestFit="1" customWidth="1"/>
    <col min="8462" max="8462" width="10.88671875" style="4" bestFit="1" customWidth="1"/>
    <col min="8463" max="8463" width="7" style="4" bestFit="1" customWidth="1"/>
    <col min="8464" max="8465" width="7.33203125" style="4" bestFit="1" customWidth="1"/>
    <col min="8466" max="8466" width="2.77734375" style="4" customWidth="1"/>
    <col min="8467" max="8706" width="9.77734375" style="4"/>
    <col min="8707" max="8707" width="1.5546875" style="4" customWidth="1"/>
    <col min="8708" max="8708" width="13.33203125" style="4" customWidth="1"/>
    <col min="8709" max="8709" width="7.5546875" style="4" customWidth="1"/>
    <col min="8710" max="8710" width="6.33203125" style="4" bestFit="1" customWidth="1"/>
    <col min="8711" max="8712" width="6.77734375" style="4" bestFit="1" customWidth="1"/>
    <col min="8713" max="8713" width="6.6640625" style="4" customWidth="1"/>
    <col min="8714" max="8714" width="7.5546875" style="4" bestFit="1" customWidth="1"/>
    <col min="8715" max="8715" width="8.6640625" style="4" customWidth="1"/>
    <col min="8716" max="8716" width="13" style="4" bestFit="1" customWidth="1"/>
    <col min="8717" max="8717" width="10.33203125" style="4" bestFit="1" customWidth="1"/>
    <col min="8718" max="8718" width="10.88671875" style="4" bestFit="1" customWidth="1"/>
    <col min="8719" max="8719" width="7" style="4" bestFit="1" customWidth="1"/>
    <col min="8720" max="8721" width="7.33203125" style="4" bestFit="1" customWidth="1"/>
    <col min="8722" max="8722" width="2.77734375" style="4" customWidth="1"/>
    <col min="8723" max="8962" width="9.77734375" style="4"/>
    <col min="8963" max="8963" width="1.5546875" style="4" customWidth="1"/>
    <col min="8964" max="8964" width="13.33203125" style="4" customWidth="1"/>
    <col min="8965" max="8965" width="7.5546875" style="4" customWidth="1"/>
    <col min="8966" max="8966" width="6.33203125" style="4" bestFit="1" customWidth="1"/>
    <col min="8967" max="8968" width="6.77734375" style="4" bestFit="1" customWidth="1"/>
    <col min="8969" max="8969" width="6.6640625" style="4" customWidth="1"/>
    <col min="8970" max="8970" width="7.5546875" style="4" bestFit="1" customWidth="1"/>
    <col min="8971" max="8971" width="8.6640625" style="4" customWidth="1"/>
    <col min="8972" max="8972" width="13" style="4" bestFit="1" customWidth="1"/>
    <col min="8973" max="8973" width="10.33203125" style="4" bestFit="1" customWidth="1"/>
    <col min="8974" max="8974" width="10.88671875" style="4" bestFit="1" customWidth="1"/>
    <col min="8975" max="8975" width="7" style="4" bestFit="1" customWidth="1"/>
    <col min="8976" max="8977" width="7.33203125" style="4" bestFit="1" customWidth="1"/>
    <col min="8978" max="8978" width="2.77734375" style="4" customWidth="1"/>
    <col min="8979" max="9218" width="9.77734375" style="4"/>
    <col min="9219" max="9219" width="1.5546875" style="4" customWidth="1"/>
    <col min="9220" max="9220" width="13.33203125" style="4" customWidth="1"/>
    <col min="9221" max="9221" width="7.5546875" style="4" customWidth="1"/>
    <col min="9222" max="9222" width="6.33203125" style="4" bestFit="1" customWidth="1"/>
    <col min="9223" max="9224" width="6.77734375" style="4" bestFit="1" customWidth="1"/>
    <col min="9225" max="9225" width="6.6640625" style="4" customWidth="1"/>
    <col min="9226" max="9226" width="7.5546875" style="4" bestFit="1" customWidth="1"/>
    <col min="9227" max="9227" width="8.6640625" style="4" customWidth="1"/>
    <col min="9228" max="9228" width="13" style="4" bestFit="1" customWidth="1"/>
    <col min="9229" max="9229" width="10.33203125" style="4" bestFit="1" customWidth="1"/>
    <col min="9230" max="9230" width="10.88671875" style="4" bestFit="1" customWidth="1"/>
    <col min="9231" max="9231" width="7" style="4" bestFit="1" customWidth="1"/>
    <col min="9232" max="9233" width="7.33203125" style="4" bestFit="1" customWidth="1"/>
    <col min="9234" max="9234" width="2.77734375" style="4" customWidth="1"/>
    <col min="9235" max="9474" width="9.77734375" style="4"/>
    <col min="9475" max="9475" width="1.5546875" style="4" customWidth="1"/>
    <col min="9476" max="9476" width="13.33203125" style="4" customWidth="1"/>
    <col min="9477" max="9477" width="7.5546875" style="4" customWidth="1"/>
    <col min="9478" max="9478" width="6.33203125" style="4" bestFit="1" customWidth="1"/>
    <col min="9479" max="9480" width="6.77734375" style="4" bestFit="1" customWidth="1"/>
    <col min="9481" max="9481" width="6.6640625" style="4" customWidth="1"/>
    <col min="9482" max="9482" width="7.5546875" style="4" bestFit="1" customWidth="1"/>
    <col min="9483" max="9483" width="8.6640625" style="4" customWidth="1"/>
    <col min="9484" max="9484" width="13" style="4" bestFit="1" customWidth="1"/>
    <col min="9485" max="9485" width="10.33203125" style="4" bestFit="1" customWidth="1"/>
    <col min="9486" max="9486" width="10.88671875" style="4" bestFit="1" customWidth="1"/>
    <col min="9487" max="9487" width="7" style="4" bestFit="1" customWidth="1"/>
    <col min="9488" max="9489" width="7.33203125" style="4" bestFit="1" customWidth="1"/>
    <col min="9490" max="9490" width="2.77734375" style="4" customWidth="1"/>
    <col min="9491" max="9730" width="9.77734375" style="4"/>
    <col min="9731" max="9731" width="1.5546875" style="4" customWidth="1"/>
    <col min="9732" max="9732" width="13.33203125" style="4" customWidth="1"/>
    <col min="9733" max="9733" width="7.5546875" style="4" customWidth="1"/>
    <col min="9734" max="9734" width="6.33203125" style="4" bestFit="1" customWidth="1"/>
    <col min="9735" max="9736" width="6.77734375" style="4" bestFit="1" customWidth="1"/>
    <col min="9737" max="9737" width="6.6640625" style="4" customWidth="1"/>
    <col min="9738" max="9738" width="7.5546875" style="4" bestFit="1" customWidth="1"/>
    <col min="9739" max="9739" width="8.6640625" style="4" customWidth="1"/>
    <col min="9740" max="9740" width="13" style="4" bestFit="1" customWidth="1"/>
    <col min="9741" max="9741" width="10.33203125" style="4" bestFit="1" customWidth="1"/>
    <col min="9742" max="9742" width="10.88671875" style="4" bestFit="1" customWidth="1"/>
    <col min="9743" max="9743" width="7" style="4" bestFit="1" customWidth="1"/>
    <col min="9744" max="9745" width="7.33203125" style="4" bestFit="1" customWidth="1"/>
    <col min="9746" max="9746" width="2.77734375" style="4" customWidth="1"/>
    <col min="9747" max="9986" width="9.77734375" style="4"/>
    <col min="9987" max="9987" width="1.5546875" style="4" customWidth="1"/>
    <col min="9988" max="9988" width="13.33203125" style="4" customWidth="1"/>
    <col min="9989" max="9989" width="7.5546875" style="4" customWidth="1"/>
    <col min="9990" max="9990" width="6.33203125" style="4" bestFit="1" customWidth="1"/>
    <col min="9991" max="9992" width="6.77734375" style="4" bestFit="1" customWidth="1"/>
    <col min="9993" max="9993" width="6.6640625" style="4" customWidth="1"/>
    <col min="9994" max="9994" width="7.5546875" style="4" bestFit="1" customWidth="1"/>
    <col min="9995" max="9995" width="8.6640625" style="4" customWidth="1"/>
    <col min="9996" max="9996" width="13" style="4" bestFit="1" customWidth="1"/>
    <col min="9997" max="9997" width="10.33203125" style="4" bestFit="1" customWidth="1"/>
    <col min="9998" max="9998" width="10.88671875" style="4" bestFit="1" customWidth="1"/>
    <col min="9999" max="9999" width="7" style="4" bestFit="1" customWidth="1"/>
    <col min="10000" max="10001" width="7.33203125" style="4" bestFit="1" customWidth="1"/>
    <col min="10002" max="10002" width="2.77734375" style="4" customWidth="1"/>
    <col min="10003" max="10242" width="9.77734375" style="4"/>
    <col min="10243" max="10243" width="1.5546875" style="4" customWidth="1"/>
    <col min="10244" max="10244" width="13.33203125" style="4" customWidth="1"/>
    <col min="10245" max="10245" width="7.5546875" style="4" customWidth="1"/>
    <col min="10246" max="10246" width="6.33203125" style="4" bestFit="1" customWidth="1"/>
    <col min="10247" max="10248" width="6.77734375" style="4" bestFit="1" customWidth="1"/>
    <col min="10249" max="10249" width="6.6640625" style="4" customWidth="1"/>
    <col min="10250" max="10250" width="7.5546875" style="4" bestFit="1" customWidth="1"/>
    <col min="10251" max="10251" width="8.6640625" style="4" customWidth="1"/>
    <col min="10252" max="10252" width="13" style="4" bestFit="1" customWidth="1"/>
    <col min="10253" max="10253" width="10.33203125" style="4" bestFit="1" customWidth="1"/>
    <col min="10254" max="10254" width="10.88671875" style="4" bestFit="1" customWidth="1"/>
    <col min="10255" max="10255" width="7" style="4" bestFit="1" customWidth="1"/>
    <col min="10256" max="10257" width="7.33203125" style="4" bestFit="1" customWidth="1"/>
    <col min="10258" max="10258" width="2.77734375" style="4" customWidth="1"/>
    <col min="10259" max="10498" width="9.77734375" style="4"/>
    <col min="10499" max="10499" width="1.5546875" style="4" customWidth="1"/>
    <col min="10500" max="10500" width="13.33203125" style="4" customWidth="1"/>
    <col min="10501" max="10501" width="7.5546875" style="4" customWidth="1"/>
    <col min="10502" max="10502" width="6.33203125" style="4" bestFit="1" customWidth="1"/>
    <col min="10503" max="10504" width="6.77734375" style="4" bestFit="1" customWidth="1"/>
    <col min="10505" max="10505" width="6.6640625" style="4" customWidth="1"/>
    <col min="10506" max="10506" width="7.5546875" style="4" bestFit="1" customWidth="1"/>
    <col min="10507" max="10507" width="8.6640625" style="4" customWidth="1"/>
    <col min="10508" max="10508" width="13" style="4" bestFit="1" customWidth="1"/>
    <col min="10509" max="10509" width="10.33203125" style="4" bestFit="1" customWidth="1"/>
    <col min="10510" max="10510" width="10.88671875" style="4" bestFit="1" customWidth="1"/>
    <col min="10511" max="10511" width="7" style="4" bestFit="1" customWidth="1"/>
    <col min="10512" max="10513" width="7.33203125" style="4" bestFit="1" customWidth="1"/>
    <col min="10514" max="10514" width="2.77734375" style="4" customWidth="1"/>
    <col min="10515" max="10754" width="9.77734375" style="4"/>
    <col min="10755" max="10755" width="1.5546875" style="4" customWidth="1"/>
    <col min="10756" max="10756" width="13.33203125" style="4" customWidth="1"/>
    <col min="10757" max="10757" width="7.5546875" style="4" customWidth="1"/>
    <col min="10758" max="10758" width="6.33203125" style="4" bestFit="1" customWidth="1"/>
    <col min="10759" max="10760" width="6.77734375" style="4" bestFit="1" customWidth="1"/>
    <col min="10761" max="10761" width="6.6640625" style="4" customWidth="1"/>
    <col min="10762" max="10762" width="7.5546875" style="4" bestFit="1" customWidth="1"/>
    <col min="10763" max="10763" width="8.6640625" style="4" customWidth="1"/>
    <col min="10764" max="10764" width="13" style="4" bestFit="1" customWidth="1"/>
    <col min="10765" max="10765" width="10.33203125" style="4" bestFit="1" customWidth="1"/>
    <col min="10766" max="10766" width="10.88671875" style="4" bestFit="1" customWidth="1"/>
    <col min="10767" max="10767" width="7" style="4" bestFit="1" customWidth="1"/>
    <col min="10768" max="10769" width="7.33203125" style="4" bestFit="1" customWidth="1"/>
    <col min="10770" max="10770" width="2.77734375" style="4" customWidth="1"/>
    <col min="10771" max="11010" width="9.77734375" style="4"/>
    <col min="11011" max="11011" width="1.5546875" style="4" customWidth="1"/>
    <col min="11012" max="11012" width="13.33203125" style="4" customWidth="1"/>
    <col min="11013" max="11013" width="7.5546875" style="4" customWidth="1"/>
    <col min="11014" max="11014" width="6.33203125" style="4" bestFit="1" customWidth="1"/>
    <col min="11015" max="11016" width="6.77734375" style="4" bestFit="1" customWidth="1"/>
    <col min="11017" max="11017" width="6.6640625" style="4" customWidth="1"/>
    <col min="11018" max="11018" width="7.5546875" style="4" bestFit="1" customWidth="1"/>
    <col min="11019" max="11019" width="8.6640625" style="4" customWidth="1"/>
    <col min="11020" max="11020" width="13" style="4" bestFit="1" customWidth="1"/>
    <col min="11021" max="11021" width="10.33203125" style="4" bestFit="1" customWidth="1"/>
    <col min="11022" max="11022" width="10.88671875" style="4" bestFit="1" customWidth="1"/>
    <col min="11023" max="11023" width="7" style="4" bestFit="1" customWidth="1"/>
    <col min="11024" max="11025" width="7.33203125" style="4" bestFit="1" customWidth="1"/>
    <col min="11026" max="11026" width="2.77734375" style="4" customWidth="1"/>
    <col min="11027" max="11266" width="9.77734375" style="4"/>
    <col min="11267" max="11267" width="1.5546875" style="4" customWidth="1"/>
    <col min="11268" max="11268" width="13.33203125" style="4" customWidth="1"/>
    <col min="11269" max="11269" width="7.5546875" style="4" customWidth="1"/>
    <col min="11270" max="11270" width="6.33203125" style="4" bestFit="1" customWidth="1"/>
    <col min="11271" max="11272" width="6.77734375" style="4" bestFit="1" customWidth="1"/>
    <col min="11273" max="11273" width="6.6640625" style="4" customWidth="1"/>
    <col min="11274" max="11274" width="7.5546875" style="4" bestFit="1" customWidth="1"/>
    <col min="11275" max="11275" width="8.6640625" style="4" customWidth="1"/>
    <col min="11276" max="11276" width="13" style="4" bestFit="1" customWidth="1"/>
    <col min="11277" max="11277" width="10.33203125" style="4" bestFit="1" customWidth="1"/>
    <col min="11278" max="11278" width="10.88671875" style="4" bestFit="1" customWidth="1"/>
    <col min="11279" max="11279" width="7" style="4" bestFit="1" customWidth="1"/>
    <col min="11280" max="11281" width="7.33203125" style="4" bestFit="1" customWidth="1"/>
    <col min="11282" max="11282" width="2.77734375" style="4" customWidth="1"/>
    <col min="11283" max="11522" width="9.77734375" style="4"/>
    <col min="11523" max="11523" width="1.5546875" style="4" customWidth="1"/>
    <col min="11524" max="11524" width="13.33203125" style="4" customWidth="1"/>
    <col min="11525" max="11525" width="7.5546875" style="4" customWidth="1"/>
    <col min="11526" max="11526" width="6.33203125" style="4" bestFit="1" customWidth="1"/>
    <col min="11527" max="11528" width="6.77734375" style="4" bestFit="1" customWidth="1"/>
    <col min="11529" max="11529" width="6.6640625" style="4" customWidth="1"/>
    <col min="11530" max="11530" width="7.5546875" style="4" bestFit="1" customWidth="1"/>
    <col min="11531" max="11531" width="8.6640625" style="4" customWidth="1"/>
    <col min="11532" max="11532" width="13" style="4" bestFit="1" customWidth="1"/>
    <col min="11533" max="11533" width="10.33203125" style="4" bestFit="1" customWidth="1"/>
    <col min="11534" max="11534" width="10.88671875" style="4" bestFit="1" customWidth="1"/>
    <col min="11535" max="11535" width="7" style="4" bestFit="1" customWidth="1"/>
    <col min="11536" max="11537" width="7.33203125" style="4" bestFit="1" customWidth="1"/>
    <col min="11538" max="11538" width="2.77734375" style="4" customWidth="1"/>
    <col min="11539" max="11778" width="9.77734375" style="4"/>
    <col min="11779" max="11779" width="1.5546875" style="4" customWidth="1"/>
    <col min="11780" max="11780" width="13.33203125" style="4" customWidth="1"/>
    <col min="11781" max="11781" width="7.5546875" style="4" customWidth="1"/>
    <col min="11782" max="11782" width="6.33203125" style="4" bestFit="1" customWidth="1"/>
    <col min="11783" max="11784" width="6.77734375" style="4" bestFit="1" customWidth="1"/>
    <col min="11785" max="11785" width="6.6640625" style="4" customWidth="1"/>
    <col min="11786" max="11786" width="7.5546875" style="4" bestFit="1" customWidth="1"/>
    <col min="11787" max="11787" width="8.6640625" style="4" customWidth="1"/>
    <col min="11788" max="11788" width="13" style="4" bestFit="1" customWidth="1"/>
    <col min="11789" max="11789" width="10.33203125" style="4" bestFit="1" customWidth="1"/>
    <col min="11790" max="11790" width="10.88671875" style="4" bestFit="1" customWidth="1"/>
    <col min="11791" max="11791" width="7" style="4" bestFit="1" customWidth="1"/>
    <col min="11792" max="11793" width="7.33203125" style="4" bestFit="1" customWidth="1"/>
    <col min="11794" max="11794" width="2.77734375" style="4" customWidth="1"/>
    <col min="11795" max="12034" width="9.77734375" style="4"/>
    <col min="12035" max="12035" width="1.5546875" style="4" customWidth="1"/>
    <col min="12036" max="12036" width="13.33203125" style="4" customWidth="1"/>
    <col min="12037" max="12037" width="7.5546875" style="4" customWidth="1"/>
    <col min="12038" max="12038" width="6.33203125" style="4" bestFit="1" customWidth="1"/>
    <col min="12039" max="12040" width="6.77734375" style="4" bestFit="1" customWidth="1"/>
    <col min="12041" max="12041" width="6.6640625" style="4" customWidth="1"/>
    <col min="12042" max="12042" width="7.5546875" style="4" bestFit="1" customWidth="1"/>
    <col min="12043" max="12043" width="8.6640625" style="4" customWidth="1"/>
    <col min="12044" max="12044" width="13" style="4" bestFit="1" customWidth="1"/>
    <col min="12045" max="12045" width="10.33203125" style="4" bestFit="1" customWidth="1"/>
    <col min="12046" max="12046" width="10.88671875" style="4" bestFit="1" customWidth="1"/>
    <col min="12047" max="12047" width="7" style="4" bestFit="1" customWidth="1"/>
    <col min="12048" max="12049" width="7.33203125" style="4" bestFit="1" customWidth="1"/>
    <col min="12050" max="12050" width="2.77734375" style="4" customWidth="1"/>
    <col min="12051" max="12290" width="9.77734375" style="4"/>
    <col min="12291" max="12291" width="1.5546875" style="4" customWidth="1"/>
    <col min="12292" max="12292" width="13.33203125" style="4" customWidth="1"/>
    <col min="12293" max="12293" width="7.5546875" style="4" customWidth="1"/>
    <col min="12294" max="12294" width="6.33203125" style="4" bestFit="1" customWidth="1"/>
    <col min="12295" max="12296" width="6.77734375" style="4" bestFit="1" customWidth="1"/>
    <col min="12297" max="12297" width="6.6640625" style="4" customWidth="1"/>
    <col min="12298" max="12298" width="7.5546875" style="4" bestFit="1" customWidth="1"/>
    <col min="12299" max="12299" width="8.6640625" style="4" customWidth="1"/>
    <col min="12300" max="12300" width="13" style="4" bestFit="1" customWidth="1"/>
    <col min="12301" max="12301" width="10.33203125" style="4" bestFit="1" customWidth="1"/>
    <col min="12302" max="12302" width="10.88671875" style="4" bestFit="1" customWidth="1"/>
    <col min="12303" max="12303" width="7" style="4" bestFit="1" customWidth="1"/>
    <col min="12304" max="12305" width="7.33203125" style="4" bestFit="1" customWidth="1"/>
    <col min="12306" max="12306" width="2.77734375" style="4" customWidth="1"/>
    <col min="12307" max="12546" width="9.77734375" style="4"/>
    <col min="12547" max="12547" width="1.5546875" style="4" customWidth="1"/>
    <col min="12548" max="12548" width="13.33203125" style="4" customWidth="1"/>
    <col min="12549" max="12549" width="7.5546875" style="4" customWidth="1"/>
    <col min="12550" max="12550" width="6.33203125" style="4" bestFit="1" customWidth="1"/>
    <col min="12551" max="12552" width="6.77734375" style="4" bestFit="1" customWidth="1"/>
    <col min="12553" max="12553" width="6.6640625" style="4" customWidth="1"/>
    <col min="12554" max="12554" width="7.5546875" style="4" bestFit="1" customWidth="1"/>
    <col min="12555" max="12555" width="8.6640625" style="4" customWidth="1"/>
    <col min="12556" max="12556" width="13" style="4" bestFit="1" customWidth="1"/>
    <col min="12557" max="12557" width="10.33203125" style="4" bestFit="1" customWidth="1"/>
    <col min="12558" max="12558" width="10.88671875" style="4" bestFit="1" customWidth="1"/>
    <col min="12559" max="12559" width="7" style="4" bestFit="1" customWidth="1"/>
    <col min="12560" max="12561" width="7.33203125" style="4" bestFit="1" customWidth="1"/>
    <col min="12562" max="12562" width="2.77734375" style="4" customWidth="1"/>
    <col min="12563" max="12802" width="9.77734375" style="4"/>
    <col min="12803" max="12803" width="1.5546875" style="4" customWidth="1"/>
    <col min="12804" max="12804" width="13.33203125" style="4" customWidth="1"/>
    <col min="12805" max="12805" width="7.5546875" style="4" customWidth="1"/>
    <col min="12806" max="12806" width="6.33203125" style="4" bestFit="1" customWidth="1"/>
    <col min="12807" max="12808" width="6.77734375" style="4" bestFit="1" customWidth="1"/>
    <col min="12809" max="12809" width="6.6640625" style="4" customWidth="1"/>
    <col min="12810" max="12810" width="7.5546875" style="4" bestFit="1" customWidth="1"/>
    <col min="12811" max="12811" width="8.6640625" style="4" customWidth="1"/>
    <col min="12812" max="12812" width="13" style="4" bestFit="1" customWidth="1"/>
    <col min="12813" max="12813" width="10.33203125" style="4" bestFit="1" customWidth="1"/>
    <col min="12814" max="12814" width="10.88671875" style="4" bestFit="1" customWidth="1"/>
    <col min="12815" max="12815" width="7" style="4" bestFit="1" customWidth="1"/>
    <col min="12816" max="12817" width="7.33203125" style="4" bestFit="1" customWidth="1"/>
    <col min="12818" max="12818" width="2.77734375" style="4" customWidth="1"/>
    <col min="12819" max="13058" width="9.77734375" style="4"/>
    <col min="13059" max="13059" width="1.5546875" style="4" customWidth="1"/>
    <col min="13060" max="13060" width="13.33203125" style="4" customWidth="1"/>
    <col min="13061" max="13061" width="7.5546875" style="4" customWidth="1"/>
    <col min="13062" max="13062" width="6.33203125" style="4" bestFit="1" customWidth="1"/>
    <col min="13063" max="13064" width="6.77734375" style="4" bestFit="1" customWidth="1"/>
    <col min="13065" max="13065" width="6.6640625" style="4" customWidth="1"/>
    <col min="13066" max="13066" width="7.5546875" style="4" bestFit="1" customWidth="1"/>
    <col min="13067" max="13067" width="8.6640625" style="4" customWidth="1"/>
    <col min="13068" max="13068" width="13" style="4" bestFit="1" customWidth="1"/>
    <col min="13069" max="13069" width="10.33203125" style="4" bestFit="1" customWidth="1"/>
    <col min="13070" max="13070" width="10.88671875" style="4" bestFit="1" customWidth="1"/>
    <col min="13071" max="13071" width="7" style="4" bestFit="1" customWidth="1"/>
    <col min="13072" max="13073" width="7.33203125" style="4" bestFit="1" customWidth="1"/>
    <col min="13074" max="13074" width="2.77734375" style="4" customWidth="1"/>
    <col min="13075" max="13314" width="9.77734375" style="4"/>
    <col min="13315" max="13315" width="1.5546875" style="4" customWidth="1"/>
    <col min="13316" max="13316" width="13.33203125" style="4" customWidth="1"/>
    <col min="13317" max="13317" width="7.5546875" style="4" customWidth="1"/>
    <col min="13318" max="13318" width="6.33203125" style="4" bestFit="1" customWidth="1"/>
    <col min="13319" max="13320" width="6.77734375" style="4" bestFit="1" customWidth="1"/>
    <col min="13321" max="13321" width="6.6640625" style="4" customWidth="1"/>
    <col min="13322" max="13322" width="7.5546875" style="4" bestFit="1" customWidth="1"/>
    <col min="13323" max="13323" width="8.6640625" style="4" customWidth="1"/>
    <col min="13324" max="13324" width="13" style="4" bestFit="1" customWidth="1"/>
    <col min="13325" max="13325" width="10.33203125" style="4" bestFit="1" customWidth="1"/>
    <col min="13326" max="13326" width="10.88671875" style="4" bestFit="1" customWidth="1"/>
    <col min="13327" max="13327" width="7" style="4" bestFit="1" customWidth="1"/>
    <col min="13328" max="13329" width="7.33203125" style="4" bestFit="1" customWidth="1"/>
    <col min="13330" max="13330" width="2.77734375" style="4" customWidth="1"/>
    <col min="13331" max="13570" width="9.77734375" style="4"/>
    <col min="13571" max="13571" width="1.5546875" style="4" customWidth="1"/>
    <col min="13572" max="13572" width="13.33203125" style="4" customWidth="1"/>
    <col min="13573" max="13573" width="7.5546875" style="4" customWidth="1"/>
    <col min="13574" max="13574" width="6.33203125" style="4" bestFit="1" customWidth="1"/>
    <col min="13575" max="13576" width="6.77734375" style="4" bestFit="1" customWidth="1"/>
    <col min="13577" max="13577" width="6.6640625" style="4" customWidth="1"/>
    <col min="13578" max="13578" width="7.5546875" style="4" bestFit="1" customWidth="1"/>
    <col min="13579" max="13579" width="8.6640625" style="4" customWidth="1"/>
    <col min="13580" max="13580" width="13" style="4" bestFit="1" customWidth="1"/>
    <col min="13581" max="13581" width="10.33203125" style="4" bestFit="1" customWidth="1"/>
    <col min="13582" max="13582" width="10.88671875" style="4" bestFit="1" customWidth="1"/>
    <col min="13583" max="13583" width="7" style="4" bestFit="1" customWidth="1"/>
    <col min="13584" max="13585" width="7.33203125" style="4" bestFit="1" customWidth="1"/>
    <col min="13586" max="13586" width="2.77734375" style="4" customWidth="1"/>
    <col min="13587" max="13826" width="9.77734375" style="4"/>
    <col min="13827" max="13827" width="1.5546875" style="4" customWidth="1"/>
    <col min="13828" max="13828" width="13.33203125" style="4" customWidth="1"/>
    <col min="13829" max="13829" width="7.5546875" style="4" customWidth="1"/>
    <col min="13830" max="13830" width="6.33203125" style="4" bestFit="1" customWidth="1"/>
    <col min="13831" max="13832" width="6.77734375" style="4" bestFit="1" customWidth="1"/>
    <col min="13833" max="13833" width="6.6640625" style="4" customWidth="1"/>
    <col min="13834" max="13834" width="7.5546875" style="4" bestFit="1" customWidth="1"/>
    <col min="13835" max="13835" width="8.6640625" style="4" customWidth="1"/>
    <col min="13836" max="13836" width="13" style="4" bestFit="1" customWidth="1"/>
    <col min="13837" max="13837" width="10.33203125" style="4" bestFit="1" customWidth="1"/>
    <col min="13838" max="13838" width="10.88671875" style="4" bestFit="1" customWidth="1"/>
    <col min="13839" max="13839" width="7" style="4" bestFit="1" customWidth="1"/>
    <col min="13840" max="13841" width="7.33203125" style="4" bestFit="1" customWidth="1"/>
    <col min="13842" max="13842" width="2.77734375" style="4" customWidth="1"/>
    <col min="13843" max="14082" width="9.77734375" style="4"/>
    <col min="14083" max="14083" width="1.5546875" style="4" customWidth="1"/>
    <col min="14084" max="14084" width="13.33203125" style="4" customWidth="1"/>
    <col min="14085" max="14085" width="7.5546875" style="4" customWidth="1"/>
    <col min="14086" max="14086" width="6.33203125" style="4" bestFit="1" customWidth="1"/>
    <col min="14087" max="14088" width="6.77734375" style="4" bestFit="1" customWidth="1"/>
    <col min="14089" max="14089" width="6.6640625" style="4" customWidth="1"/>
    <col min="14090" max="14090" width="7.5546875" style="4" bestFit="1" customWidth="1"/>
    <col min="14091" max="14091" width="8.6640625" style="4" customWidth="1"/>
    <col min="14092" max="14092" width="13" style="4" bestFit="1" customWidth="1"/>
    <col min="14093" max="14093" width="10.33203125" style="4" bestFit="1" customWidth="1"/>
    <col min="14094" max="14094" width="10.88671875" style="4" bestFit="1" customWidth="1"/>
    <col min="14095" max="14095" width="7" style="4" bestFit="1" customWidth="1"/>
    <col min="14096" max="14097" width="7.33203125" style="4" bestFit="1" customWidth="1"/>
    <col min="14098" max="14098" width="2.77734375" style="4" customWidth="1"/>
    <col min="14099" max="14338" width="9.77734375" style="4"/>
    <col min="14339" max="14339" width="1.5546875" style="4" customWidth="1"/>
    <col min="14340" max="14340" width="13.33203125" style="4" customWidth="1"/>
    <col min="14341" max="14341" width="7.5546875" style="4" customWidth="1"/>
    <col min="14342" max="14342" width="6.33203125" style="4" bestFit="1" customWidth="1"/>
    <col min="14343" max="14344" width="6.77734375" style="4" bestFit="1" customWidth="1"/>
    <col min="14345" max="14345" width="6.6640625" style="4" customWidth="1"/>
    <col min="14346" max="14346" width="7.5546875" style="4" bestFit="1" customWidth="1"/>
    <col min="14347" max="14347" width="8.6640625" style="4" customWidth="1"/>
    <col min="14348" max="14348" width="13" style="4" bestFit="1" customWidth="1"/>
    <col min="14349" max="14349" width="10.33203125" style="4" bestFit="1" customWidth="1"/>
    <col min="14350" max="14350" width="10.88671875" style="4" bestFit="1" customWidth="1"/>
    <col min="14351" max="14351" width="7" style="4" bestFit="1" customWidth="1"/>
    <col min="14352" max="14353" width="7.33203125" style="4" bestFit="1" customWidth="1"/>
    <col min="14354" max="14354" width="2.77734375" style="4" customWidth="1"/>
    <col min="14355" max="14594" width="9.77734375" style="4"/>
    <col min="14595" max="14595" width="1.5546875" style="4" customWidth="1"/>
    <col min="14596" max="14596" width="13.33203125" style="4" customWidth="1"/>
    <col min="14597" max="14597" width="7.5546875" style="4" customWidth="1"/>
    <col min="14598" max="14598" width="6.33203125" style="4" bestFit="1" customWidth="1"/>
    <col min="14599" max="14600" width="6.77734375" style="4" bestFit="1" customWidth="1"/>
    <col min="14601" max="14601" width="6.6640625" style="4" customWidth="1"/>
    <col min="14602" max="14602" width="7.5546875" style="4" bestFit="1" customWidth="1"/>
    <col min="14603" max="14603" width="8.6640625" style="4" customWidth="1"/>
    <col min="14604" max="14604" width="13" style="4" bestFit="1" customWidth="1"/>
    <col min="14605" max="14605" width="10.33203125" style="4" bestFit="1" customWidth="1"/>
    <col min="14606" max="14606" width="10.88671875" style="4" bestFit="1" customWidth="1"/>
    <col min="14607" max="14607" width="7" style="4" bestFit="1" customWidth="1"/>
    <col min="14608" max="14609" width="7.33203125" style="4" bestFit="1" customWidth="1"/>
    <col min="14610" max="14610" width="2.77734375" style="4" customWidth="1"/>
    <col min="14611" max="14850" width="9.77734375" style="4"/>
    <col min="14851" max="14851" width="1.5546875" style="4" customWidth="1"/>
    <col min="14852" max="14852" width="13.33203125" style="4" customWidth="1"/>
    <col min="14853" max="14853" width="7.5546875" style="4" customWidth="1"/>
    <col min="14854" max="14854" width="6.33203125" style="4" bestFit="1" customWidth="1"/>
    <col min="14855" max="14856" width="6.77734375" style="4" bestFit="1" customWidth="1"/>
    <col min="14857" max="14857" width="6.6640625" style="4" customWidth="1"/>
    <col min="14858" max="14858" width="7.5546875" style="4" bestFit="1" customWidth="1"/>
    <col min="14859" max="14859" width="8.6640625" style="4" customWidth="1"/>
    <col min="14860" max="14860" width="13" style="4" bestFit="1" customWidth="1"/>
    <col min="14861" max="14861" width="10.33203125" style="4" bestFit="1" customWidth="1"/>
    <col min="14862" max="14862" width="10.88671875" style="4" bestFit="1" customWidth="1"/>
    <col min="14863" max="14863" width="7" style="4" bestFit="1" customWidth="1"/>
    <col min="14864" max="14865" width="7.33203125" style="4" bestFit="1" customWidth="1"/>
    <col min="14866" max="14866" width="2.77734375" style="4" customWidth="1"/>
    <col min="14867" max="15106" width="9.77734375" style="4"/>
    <col min="15107" max="15107" width="1.5546875" style="4" customWidth="1"/>
    <col min="15108" max="15108" width="13.33203125" style="4" customWidth="1"/>
    <col min="15109" max="15109" width="7.5546875" style="4" customWidth="1"/>
    <col min="15110" max="15110" width="6.33203125" style="4" bestFit="1" customWidth="1"/>
    <col min="15111" max="15112" width="6.77734375" style="4" bestFit="1" customWidth="1"/>
    <col min="15113" max="15113" width="6.6640625" style="4" customWidth="1"/>
    <col min="15114" max="15114" width="7.5546875" style="4" bestFit="1" customWidth="1"/>
    <col min="15115" max="15115" width="8.6640625" style="4" customWidth="1"/>
    <col min="15116" max="15116" width="13" style="4" bestFit="1" customWidth="1"/>
    <col min="15117" max="15117" width="10.33203125" style="4" bestFit="1" customWidth="1"/>
    <col min="15118" max="15118" width="10.88671875" style="4" bestFit="1" customWidth="1"/>
    <col min="15119" max="15119" width="7" style="4" bestFit="1" customWidth="1"/>
    <col min="15120" max="15121" width="7.33203125" style="4" bestFit="1" customWidth="1"/>
    <col min="15122" max="15122" width="2.77734375" style="4" customWidth="1"/>
    <col min="15123" max="15362" width="9.77734375" style="4"/>
    <col min="15363" max="15363" width="1.5546875" style="4" customWidth="1"/>
    <col min="15364" max="15364" width="13.33203125" style="4" customWidth="1"/>
    <col min="15365" max="15365" width="7.5546875" style="4" customWidth="1"/>
    <col min="15366" max="15366" width="6.33203125" style="4" bestFit="1" customWidth="1"/>
    <col min="15367" max="15368" width="6.77734375" style="4" bestFit="1" customWidth="1"/>
    <col min="15369" max="15369" width="6.6640625" style="4" customWidth="1"/>
    <col min="15370" max="15370" width="7.5546875" style="4" bestFit="1" customWidth="1"/>
    <col min="15371" max="15371" width="8.6640625" style="4" customWidth="1"/>
    <col min="15372" max="15372" width="13" style="4" bestFit="1" customWidth="1"/>
    <col min="15373" max="15373" width="10.33203125" style="4" bestFit="1" customWidth="1"/>
    <col min="15374" max="15374" width="10.88671875" style="4" bestFit="1" customWidth="1"/>
    <col min="15375" max="15375" width="7" style="4" bestFit="1" customWidth="1"/>
    <col min="15376" max="15377" width="7.33203125" style="4" bestFit="1" customWidth="1"/>
    <col min="15378" max="15378" width="2.77734375" style="4" customWidth="1"/>
    <col min="15379" max="15618" width="9.77734375" style="4"/>
    <col min="15619" max="15619" width="1.5546875" style="4" customWidth="1"/>
    <col min="15620" max="15620" width="13.33203125" style="4" customWidth="1"/>
    <col min="15621" max="15621" width="7.5546875" style="4" customWidth="1"/>
    <col min="15622" max="15622" width="6.33203125" style="4" bestFit="1" customWidth="1"/>
    <col min="15623" max="15624" width="6.77734375" style="4" bestFit="1" customWidth="1"/>
    <col min="15625" max="15625" width="6.6640625" style="4" customWidth="1"/>
    <col min="15626" max="15626" width="7.5546875" style="4" bestFit="1" customWidth="1"/>
    <col min="15627" max="15627" width="8.6640625" style="4" customWidth="1"/>
    <col min="15628" max="15628" width="13" style="4" bestFit="1" customWidth="1"/>
    <col min="15629" max="15629" width="10.33203125" style="4" bestFit="1" customWidth="1"/>
    <col min="15630" max="15630" width="10.88671875" style="4" bestFit="1" customWidth="1"/>
    <col min="15631" max="15631" width="7" style="4" bestFit="1" customWidth="1"/>
    <col min="15632" max="15633" width="7.33203125" style="4" bestFit="1" customWidth="1"/>
    <col min="15634" max="15634" width="2.77734375" style="4" customWidth="1"/>
    <col min="15635" max="15874" width="9.77734375" style="4"/>
    <col min="15875" max="15875" width="1.5546875" style="4" customWidth="1"/>
    <col min="15876" max="15876" width="13.33203125" style="4" customWidth="1"/>
    <col min="15877" max="15877" width="7.5546875" style="4" customWidth="1"/>
    <col min="15878" max="15878" width="6.33203125" style="4" bestFit="1" customWidth="1"/>
    <col min="15879" max="15880" width="6.77734375" style="4" bestFit="1" customWidth="1"/>
    <col min="15881" max="15881" width="6.6640625" style="4" customWidth="1"/>
    <col min="15882" max="15882" width="7.5546875" style="4" bestFit="1" customWidth="1"/>
    <col min="15883" max="15883" width="8.6640625" style="4" customWidth="1"/>
    <col min="15884" max="15884" width="13" style="4" bestFit="1" customWidth="1"/>
    <col min="15885" max="15885" width="10.33203125" style="4" bestFit="1" customWidth="1"/>
    <col min="15886" max="15886" width="10.88671875" style="4" bestFit="1" customWidth="1"/>
    <col min="15887" max="15887" width="7" style="4" bestFit="1" customWidth="1"/>
    <col min="15888" max="15889" width="7.33203125" style="4" bestFit="1" customWidth="1"/>
    <col min="15890" max="15890" width="2.77734375" style="4" customWidth="1"/>
    <col min="15891" max="16130" width="9.77734375" style="4"/>
    <col min="16131" max="16131" width="1.5546875" style="4" customWidth="1"/>
    <col min="16132" max="16132" width="13.33203125" style="4" customWidth="1"/>
    <col min="16133" max="16133" width="7.5546875" style="4" customWidth="1"/>
    <col min="16134" max="16134" width="6.33203125" style="4" bestFit="1" customWidth="1"/>
    <col min="16135" max="16136" width="6.77734375" style="4" bestFit="1" customWidth="1"/>
    <col min="16137" max="16137" width="6.6640625" style="4" customWidth="1"/>
    <col min="16138" max="16138" width="7.5546875" style="4" bestFit="1" customWidth="1"/>
    <col min="16139" max="16139" width="8.6640625" style="4" customWidth="1"/>
    <col min="16140" max="16140" width="13" style="4" bestFit="1" customWidth="1"/>
    <col min="16141" max="16141" width="10.33203125" style="4" bestFit="1" customWidth="1"/>
    <col min="16142" max="16142" width="10.88671875" style="4" bestFit="1" customWidth="1"/>
    <col min="16143" max="16143" width="7" style="4" bestFit="1" customWidth="1"/>
    <col min="16144" max="16145" width="7.33203125" style="4" bestFit="1" customWidth="1"/>
    <col min="16146" max="16146" width="2.77734375" style="4" customWidth="1"/>
    <col min="16147" max="16384" width="9.77734375" style="4"/>
  </cols>
  <sheetData>
    <row r="2" spans="2:21" x14ac:dyDescent="0.2">
      <c r="B2" s="1"/>
      <c r="K2" s="3" t="s">
        <v>0</v>
      </c>
    </row>
    <row r="3" spans="2:21" x14ac:dyDescent="0.2">
      <c r="B3" s="6"/>
      <c r="K3" s="3" t="s">
        <v>1</v>
      </c>
      <c r="Q3" s="7"/>
    </row>
    <row r="4" spans="2:21" x14ac:dyDescent="0.2">
      <c r="B4" s="6"/>
      <c r="D4" s="8"/>
      <c r="K4" s="3" t="s">
        <v>89</v>
      </c>
      <c r="M4" s="9"/>
      <c r="Q4" s="10"/>
    </row>
    <row r="5" spans="2:21" x14ac:dyDescent="0.2">
      <c r="B5" s="6"/>
      <c r="K5" s="11"/>
    </row>
    <row r="7" spans="2:21" x14ac:dyDescent="0.2">
      <c r="B7" s="12"/>
      <c r="C7" s="13" t="s">
        <v>2</v>
      </c>
      <c r="D7" s="14"/>
      <c r="E7" s="15" t="s">
        <v>3</v>
      </c>
      <c r="F7" s="14"/>
      <c r="G7" s="14" t="s">
        <v>88</v>
      </c>
      <c r="H7" s="14" t="s">
        <v>3</v>
      </c>
      <c r="I7" s="14"/>
      <c r="J7" s="14"/>
      <c r="K7" s="16" t="s">
        <v>4</v>
      </c>
      <c r="L7" s="17" t="s">
        <v>5</v>
      </c>
      <c r="M7" s="16" t="s">
        <v>6</v>
      </c>
      <c r="N7" s="18" t="s">
        <v>7</v>
      </c>
      <c r="O7" s="15" t="s">
        <v>8</v>
      </c>
      <c r="P7" s="14"/>
      <c r="Q7" s="15" t="s">
        <v>9</v>
      </c>
      <c r="T7" s="45"/>
      <c r="U7" s="45"/>
    </row>
    <row r="8" spans="2:21" x14ac:dyDescent="0.2">
      <c r="B8" s="19" t="s">
        <v>10</v>
      </c>
      <c r="C8" s="20" t="s">
        <v>11</v>
      </c>
      <c r="D8" s="21" t="s">
        <v>12</v>
      </c>
      <c r="E8" s="22" t="s">
        <v>13</v>
      </c>
      <c r="F8" s="22" t="s">
        <v>14</v>
      </c>
      <c r="G8" s="22" t="s">
        <v>14</v>
      </c>
      <c r="H8" s="22" t="s">
        <v>14</v>
      </c>
      <c r="I8" s="22" t="s">
        <v>15</v>
      </c>
      <c r="J8" s="22" t="s">
        <v>16</v>
      </c>
      <c r="K8" s="23" t="s">
        <v>17</v>
      </c>
      <c r="L8" s="24" t="s">
        <v>18</v>
      </c>
      <c r="M8" s="22" t="s">
        <v>17</v>
      </c>
      <c r="N8" s="25" t="s">
        <v>19</v>
      </c>
      <c r="O8" s="25" t="s">
        <v>20</v>
      </c>
      <c r="P8" s="25" t="s">
        <v>9</v>
      </c>
      <c r="Q8" s="25" t="s">
        <v>21</v>
      </c>
      <c r="T8" s="11"/>
      <c r="U8" s="11"/>
    </row>
    <row r="9" spans="2:21" x14ac:dyDescent="0.2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28"/>
    </row>
    <row r="10" spans="2:21" x14ac:dyDescent="0.2">
      <c r="B10" s="29" t="s">
        <v>22</v>
      </c>
      <c r="C10" s="30"/>
      <c r="D10" s="30">
        <v>7.4029999999999996</v>
      </c>
      <c r="E10" s="30">
        <v>6.984</v>
      </c>
      <c r="F10" s="30">
        <f>G10+H10</f>
        <v>5.7759999999999998</v>
      </c>
      <c r="G10" s="30">
        <v>5.7759999999999998</v>
      </c>
      <c r="H10" s="30"/>
      <c r="I10" s="30">
        <v>40.323999999999998</v>
      </c>
      <c r="J10" s="31">
        <f>SUM(I10,F10,E10,D10,C10)</f>
        <v>60.486999999999995</v>
      </c>
      <c r="K10" s="32">
        <f t="shared" ref="K10:K72" si="0">(C10+D10)-(J10*0.1)</f>
        <v>1.3542999999999994</v>
      </c>
      <c r="L10" s="32">
        <f t="shared" ref="L10:L72" si="1">(C10+D10+E10)-(J10*0.25)</f>
        <v>-0.73474999999999824</v>
      </c>
      <c r="M10" s="32">
        <f t="shared" ref="M10:M72" si="2">(F10)-(J10*0.1)</f>
        <v>-0.27270000000000039</v>
      </c>
      <c r="N10" s="33">
        <f t="shared" ref="N10:N36" si="3">(C10+D10+E10+F10)-(J10*0.35)</f>
        <v>-1.0074499999999951</v>
      </c>
      <c r="O10" s="34">
        <f t="shared" ref="O10:O72" si="4">(C10+D10+E10+F10)/(J10)</f>
        <v>0.3333443549853688</v>
      </c>
      <c r="P10" s="30">
        <v>7.4029999999999996</v>
      </c>
      <c r="Q10" s="30"/>
    </row>
    <row r="11" spans="2:21" x14ac:dyDescent="0.2">
      <c r="B11" s="29" t="s">
        <v>23</v>
      </c>
      <c r="C11" s="30">
        <v>2.3690000000000002</v>
      </c>
      <c r="D11" s="30">
        <v>19.795999999999999</v>
      </c>
      <c r="E11" s="30">
        <v>32.454000000000001</v>
      </c>
      <c r="F11" s="30">
        <f t="shared" ref="F11:F72" si="5">G11+H11</f>
        <v>28.371000000000002</v>
      </c>
      <c r="G11" s="30">
        <v>28.37</v>
      </c>
      <c r="H11" s="30">
        <v>1E-3</v>
      </c>
      <c r="I11" s="30">
        <v>181.154</v>
      </c>
      <c r="J11" s="31">
        <f>SUM(I11,F11,E11,D11,C11)</f>
        <v>264.14400000000006</v>
      </c>
      <c r="K11" s="32">
        <f t="shared" si="0"/>
        <v>-4.2494000000000085</v>
      </c>
      <c r="L11" s="32">
        <f t="shared" si="1"/>
        <v>-11.417000000000016</v>
      </c>
      <c r="M11" s="32">
        <f t="shared" si="2"/>
        <v>1.9565999999999946</v>
      </c>
      <c r="N11" s="33">
        <f t="shared" si="3"/>
        <v>-9.460400000000007</v>
      </c>
      <c r="O11" s="34">
        <f t="shared" si="4"/>
        <v>0.31418468714034764</v>
      </c>
      <c r="P11" s="30">
        <v>22.164999999999999</v>
      </c>
      <c r="Q11" s="30"/>
    </row>
    <row r="12" spans="2:21" x14ac:dyDescent="0.2">
      <c r="B12" s="29" t="s">
        <v>24</v>
      </c>
      <c r="C12" s="30"/>
      <c r="D12" s="30">
        <v>3.766</v>
      </c>
      <c r="E12" s="30">
        <v>4.3529999999999998</v>
      </c>
      <c r="F12" s="30">
        <f t="shared" si="5"/>
        <v>3.2709999999999999</v>
      </c>
      <c r="G12" s="30">
        <v>3.2709999999999999</v>
      </c>
      <c r="H12" s="30"/>
      <c r="I12" s="30">
        <v>29.452000000000002</v>
      </c>
      <c r="J12" s="31">
        <f>SUM(I12,F12,E12,D12,C12)</f>
        <v>40.841999999999999</v>
      </c>
      <c r="K12" s="32">
        <f t="shared" si="0"/>
        <v>-0.31820000000000004</v>
      </c>
      <c r="L12" s="32">
        <f t="shared" si="1"/>
        <v>-2.0914999999999999</v>
      </c>
      <c r="M12" s="32">
        <f t="shared" si="2"/>
        <v>-0.81320000000000014</v>
      </c>
      <c r="N12" s="33">
        <f t="shared" si="3"/>
        <v>-2.9046999999999983</v>
      </c>
      <c r="O12" s="34">
        <f t="shared" si="4"/>
        <v>0.27887958474119778</v>
      </c>
      <c r="P12" s="30">
        <v>3.766</v>
      </c>
      <c r="Q12" s="30"/>
    </row>
    <row r="13" spans="2:21" x14ac:dyDescent="0.2">
      <c r="B13" s="29" t="s">
        <v>25</v>
      </c>
      <c r="C13" s="30"/>
      <c r="D13" s="30">
        <v>8.2989999999999995</v>
      </c>
      <c r="E13" s="30">
        <v>7.11</v>
      </c>
      <c r="F13" s="30">
        <f t="shared" si="5"/>
        <v>7.173</v>
      </c>
      <c r="G13" s="30">
        <v>7.1589999999999998</v>
      </c>
      <c r="H13" s="30">
        <v>1.4E-2</v>
      </c>
      <c r="I13" s="30">
        <v>42.503</v>
      </c>
      <c r="J13" s="31">
        <f t="shared" ref="J13:J72" si="6">SUM(I13,F13,E13,D13,C13)</f>
        <v>65.085000000000008</v>
      </c>
      <c r="K13" s="32">
        <f t="shared" si="0"/>
        <v>1.790499999999998</v>
      </c>
      <c r="L13" s="32">
        <f t="shared" si="1"/>
        <v>-0.86225000000000307</v>
      </c>
      <c r="M13" s="32">
        <f t="shared" si="2"/>
        <v>0.66449999999999854</v>
      </c>
      <c r="N13" s="33">
        <f t="shared" si="3"/>
        <v>-0.1977499999999992</v>
      </c>
      <c r="O13" s="34">
        <f t="shared" si="4"/>
        <v>0.34696166551432739</v>
      </c>
      <c r="P13" s="30">
        <v>8.2989999999999995</v>
      </c>
      <c r="Q13" s="30"/>
    </row>
    <row r="14" spans="2:21" x14ac:dyDescent="0.2">
      <c r="B14" s="29" t="s">
        <v>26</v>
      </c>
      <c r="C14" s="30"/>
      <c r="D14" s="30">
        <v>3.5</v>
      </c>
      <c r="E14" s="30">
        <v>24.986000000000001</v>
      </c>
      <c r="F14" s="30">
        <f t="shared" si="5"/>
        <v>11.877000000000001</v>
      </c>
      <c r="G14" s="30">
        <v>11.877000000000001</v>
      </c>
      <c r="H14" s="30"/>
      <c r="I14" s="30">
        <v>80.034000000000006</v>
      </c>
      <c r="J14" s="31">
        <f t="shared" si="6"/>
        <v>120.39700000000001</v>
      </c>
      <c r="K14" s="32">
        <f t="shared" si="0"/>
        <v>-8.5397000000000016</v>
      </c>
      <c r="L14" s="32">
        <f t="shared" si="1"/>
        <v>-1.6132500000000007</v>
      </c>
      <c r="M14" s="32">
        <f t="shared" si="2"/>
        <v>-0.16270000000000095</v>
      </c>
      <c r="N14" s="33">
        <f t="shared" si="3"/>
        <v>-1.7759500000000017</v>
      </c>
      <c r="O14" s="34">
        <f t="shared" si="4"/>
        <v>0.33524921717318534</v>
      </c>
      <c r="P14" s="30">
        <v>3.5</v>
      </c>
      <c r="Q14" s="30"/>
    </row>
    <row r="15" spans="2:21" x14ac:dyDescent="0.2">
      <c r="B15" s="29" t="s">
        <v>27</v>
      </c>
      <c r="C15" s="30"/>
      <c r="D15" s="30">
        <v>17.079999999999998</v>
      </c>
      <c r="E15" s="30">
        <v>43.936999999999998</v>
      </c>
      <c r="F15" s="30">
        <f t="shared" si="5"/>
        <v>25.51</v>
      </c>
      <c r="G15" s="30">
        <v>25.504000000000001</v>
      </c>
      <c r="H15" s="30">
        <v>6.0000000000000001E-3</v>
      </c>
      <c r="I15" s="30">
        <v>154.17500000000001</v>
      </c>
      <c r="J15" s="31">
        <f t="shared" si="6"/>
        <v>240.702</v>
      </c>
      <c r="K15" s="32">
        <f t="shared" si="0"/>
        <v>-6.9902000000000015</v>
      </c>
      <c r="L15" s="32">
        <f t="shared" si="1"/>
        <v>0.84149999999999636</v>
      </c>
      <c r="M15" s="32">
        <f t="shared" si="2"/>
        <v>1.4398000000000017</v>
      </c>
      <c r="N15" s="33">
        <f t="shared" si="3"/>
        <v>2.2813000000000017</v>
      </c>
      <c r="O15" s="34">
        <f t="shared" si="4"/>
        <v>0.35947769441051591</v>
      </c>
      <c r="P15" s="30">
        <v>18.565999999999999</v>
      </c>
      <c r="Q15" s="30"/>
      <c r="S15" s="4"/>
    </row>
    <row r="16" spans="2:21" x14ac:dyDescent="0.2">
      <c r="B16" s="29" t="s">
        <v>28</v>
      </c>
      <c r="C16" s="30"/>
      <c r="D16" s="30">
        <v>5.9580000000000002</v>
      </c>
      <c r="E16" s="30">
        <v>10.766</v>
      </c>
      <c r="F16" s="30">
        <f t="shared" si="5"/>
        <v>8.4019999999999992</v>
      </c>
      <c r="G16" s="30">
        <v>8.3879999999999999</v>
      </c>
      <c r="H16" s="30">
        <v>1.4E-2</v>
      </c>
      <c r="I16" s="30">
        <v>52.435000000000002</v>
      </c>
      <c r="J16" s="31">
        <f t="shared" si="6"/>
        <v>77.561000000000007</v>
      </c>
      <c r="K16" s="32">
        <f t="shared" si="0"/>
        <v>-1.7981000000000007</v>
      </c>
      <c r="L16" s="32">
        <f t="shared" si="1"/>
        <v>-2.6662500000000016</v>
      </c>
      <c r="M16" s="32">
        <f t="shared" si="2"/>
        <v>0.64589999999999836</v>
      </c>
      <c r="N16" s="33">
        <f t="shared" si="3"/>
        <v>-2.0203500000000041</v>
      </c>
      <c r="O16" s="34">
        <f t="shared" si="4"/>
        <v>0.32395147045551237</v>
      </c>
      <c r="P16" s="30">
        <v>5.9580000000000002</v>
      </c>
      <c r="Q16" s="30"/>
      <c r="T16" s="4"/>
      <c r="U16" s="4"/>
    </row>
    <row r="17" spans="2:21" x14ac:dyDescent="0.2">
      <c r="B17" s="29" t="s">
        <v>29</v>
      </c>
      <c r="C17" s="30">
        <v>19.777000000000001</v>
      </c>
      <c r="D17" s="30">
        <v>79.932000000000002</v>
      </c>
      <c r="E17" s="30">
        <v>155.303</v>
      </c>
      <c r="F17" s="30">
        <f t="shared" si="5"/>
        <v>146.36099999999999</v>
      </c>
      <c r="G17" s="30">
        <v>146.34299999999999</v>
      </c>
      <c r="H17" s="30">
        <v>1.7999999999999999E-2</v>
      </c>
      <c r="I17" s="30">
        <v>939.59199999999998</v>
      </c>
      <c r="J17" s="31">
        <f t="shared" si="6"/>
        <v>1340.9649999999999</v>
      </c>
      <c r="K17" s="32">
        <f t="shared" si="0"/>
        <v>-34.387499999999989</v>
      </c>
      <c r="L17" s="32">
        <f t="shared" si="1"/>
        <v>-80.229249999999979</v>
      </c>
      <c r="M17" s="32">
        <f t="shared" si="2"/>
        <v>12.264499999999998</v>
      </c>
      <c r="N17" s="33">
        <f t="shared" si="3"/>
        <v>-67.964749999999924</v>
      </c>
      <c r="O17" s="34">
        <f t="shared" si="4"/>
        <v>0.29931653697150934</v>
      </c>
      <c r="P17" s="30">
        <v>99.781000000000006</v>
      </c>
      <c r="Q17" s="30">
        <v>3.488</v>
      </c>
    </row>
    <row r="18" spans="2:21" x14ac:dyDescent="0.2">
      <c r="B18" s="29" t="s">
        <v>30</v>
      </c>
      <c r="C18" s="30"/>
      <c r="D18" s="30">
        <v>7.1639999999999997</v>
      </c>
      <c r="E18" s="30">
        <v>6.9820000000000002</v>
      </c>
      <c r="F18" s="30">
        <f t="shared" si="5"/>
        <v>6.3360000000000003</v>
      </c>
      <c r="G18" s="30">
        <v>6.3360000000000003</v>
      </c>
      <c r="H18" s="30"/>
      <c r="I18" s="30">
        <v>40.008000000000003</v>
      </c>
      <c r="J18" s="31">
        <f t="shared" si="6"/>
        <v>60.49</v>
      </c>
      <c r="K18" s="32">
        <f t="shared" si="0"/>
        <v>1.1149999999999993</v>
      </c>
      <c r="L18" s="32">
        <f t="shared" si="1"/>
        <v>-0.9764999999999997</v>
      </c>
      <c r="M18" s="32">
        <f t="shared" si="2"/>
        <v>0.28699999999999992</v>
      </c>
      <c r="N18" s="33">
        <f t="shared" si="3"/>
        <v>-0.68949999999999889</v>
      </c>
      <c r="O18" s="34">
        <f t="shared" si="4"/>
        <v>0.33860142172259877</v>
      </c>
      <c r="P18" s="30">
        <v>7.1639999999999997</v>
      </c>
      <c r="Q18" s="30"/>
    </row>
    <row r="19" spans="2:21" x14ac:dyDescent="0.2">
      <c r="B19" s="29" t="s">
        <v>31</v>
      </c>
      <c r="C19" s="30"/>
      <c r="D19" s="30">
        <v>4.8849999999999998</v>
      </c>
      <c r="E19" s="30">
        <v>10.567</v>
      </c>
      <c r="F19" s="30">
        <f t="shared" si="5"/>
        <v>5.569</v>
      </c>
      <c r="G19" s="30">
        <v>5.5620000000000003</v>
      </c>
      <c r="H19" s="30">
        <v>7.0000000000000001E-3</v>
      </c>
      <c r="I19" s="30">
        <v>48.884</v>
      </c>
      <c r="J19" s="31">
        <f t="shared" si="6"/>
        <v>69.905000000000015</v>
      </c>
      <c r="K19" s="32">
        <f t="shared" si="0"/>
        <v>-2.1055000000000019</v>
      </c>
      <c r="L19" s="32">
        <f t="shared" si="1"/>
        <v>-2.0242500000000039</v>
      </c>
      <c r="M19" s="32">
        <f t="shared" si="2"/>
        <v>-1.4215000000000018</v>
      </c>
      <c r="N19" s="33">
        <f t="shared" si="3"/>
        <v>-3.4457500000000039</v>
      </c>
      <c r="O19" s="34">
        <f t="shared" si="4"/>
        <v>0.30070810385523206</v>
      </c>
      <c r="P19" s="30">
        <v>4.8849999999999998</v>
      </c>
      <c r="Q19" s="30"/>
    </row>
    <row r="20" spans="2:21" x14ac:dyDescent="0.2">
      <c r="B20" s="29" t="s">
        <v>32</v>
      </c>
      <c r="C20" s="30"/>
      <c r="D20" s="30">
        <v>3.8410000000000002</v>
      </c>
      <c r="E20" s="30">
        <v>7.585</v>
      </c>
      <c r="F20" s="30">
        <f t="shared" si="5"/>
        <v>4.133</v>
      </c>
      <c r="G20" s="30">
        <v>4.133</v>
      </c>
      <c r="H20" s="30"/>
      <c r="I20" s="30">
        <v>37.912999999999997</v>
      </c>
      <c r="J20" s="31">
        <f t="shared" si="6"/>
        <v>53.472000000000001</v>
      </c>
      <c r="K20" s="32">
        <f t="shared" si="0"/>
        <v>-1.5062000000000006</v>
      </c>
      <c r="L20" s="32">
        <f t="shared" si="1"/>
        <v>-1.9420000000000002</v>
      </c>
      <c r="M20" s="32">
        <f t="shared" si="2"/>
        <v>-1.2142000000000008</v>
      </c>
      <c r="N20" s="33">
        <f t="shared" si="3"/>
        <v>-3.1561999999999983</v>
      </c>
      <c r="O20" s="34">
        <f t="shared" si="4"/>
        <v>0.2909747157390784</v>
      </c>
      <c r="P20" s="30">
        <v>3.8410000000000002</v>
      </c>
      <c r="Q20" s="30"/>
    </row>
    <row r="21" spans="2:21" x14ac:dyDescent="0.2">
      <c r="B21" s="29" t="s">
        <v>33</v>
      </c>
      <c r="C21" s="30">
        <v>3.0449999999999999</v>
      </c>
      <c r="D21" s="30">
        <v>8.9120000000000008</v>
      </c>
      <c r="E21" s="30">
        <v>14.266</v>
      </c>
      <c r="F21" s="30">
        <f t="shared" si="5"/>
        <v>10.702999999999999</v>
      </c>
      <c r="G21" s="30">
        <v>10.702999999999999</v>
      </c>
      <c r="H21" s="30"/>
      <c r="I21" s="30">
        <v>72.599999999999994</v>
      </c>
      <c r="J21" s="31">
        <f t="shared" si="6"/>
        <v>109.52600000000001</v>
      </c>
      <c r="K21" s="32">
        <f t="shared" si="0"/>
        <v>1.0043999999999986</v>
      </c>
      <c r="L21" s="32">
        <f t="shared" si="1"/>
        <v>-1.1585000000000036</v>
      </c>
      <c r="M21" s="32">
        <f t="shared" si="2"/>
        <v>-0.24960000000000271</v>
      </c>
      <c r="N21" s="33">
        <f t="shared" si="3"/>
        <v>-1.4080999999999975</v>
      </c>
      <c r="O21" s="34">
        <f t="shared" si="4"/>
        <v>0.33714369190877053</v>
      </c>
      <c r="P21" s="30">
        <v>11.956</v>
      </c>
      <c r="Q21" s="30"/>
    </row>
    <row r="22" spans="2:21" x14ac:dyDescent="0.2">
      <c r="B22" s="29" t="s">
        <v>34</v>
      </c>
      <c r="C22" s="30"/>
      <c r="D22" s="30">
        <v>25.541</v>
      </c>
      <c r="E22" s="30">
        <v>31.146999999999998</v>
      </c>
      <c r="F22" s="30">
        <f t="shared" si="5"/>
        <v>23.933</v>
      </c>
      <c r="G22" s="30">
        <v>23.933</v>
      </c>
      <c r="H22" s="30"/>
      <c r="I22" s="30">
        <v>149.23099999999999</v>
      </c>
      <c r="J22" s="31">
        <f t="shared" si="6"/>
        <v>229.85199999999998</v>
      </c>
      <c r="K22" s="32">
        <f t="shared" si="0"/>
        <v>2.5558000000000014</v>
      </c>
      <c r="L22" s="32">
        <f t="shared" si="1"/>
        <v>-0.77499999999999147</v>
      </c>
      <c r="M22" s="32">
        <f t="shared" si="2"/>
        <v>0.94780000000000086</v>
      </c>
      <c r="N22" s="33">
        <f t="shared" si="3"/>
        <v>0.1728000000000236</v>
      </c>
      <c r="O22" s="34">
        <f t="shared" si="4"/>
        <v>0.35075178810712987</v>
      </c>
      <c r="P22" s="30">
        <v>25.530999999999999</v>
      </c>
      <c r="Q22" s="30">
        <v>0.16600000000000001</v>
      </c>
    </row>
    <row r="23" spans="2:21" x14ac:dyDescent="0.2">
      <c r="B23" s="29" t="s">
        <v>35</v>
      </c>
      <c r="C23" s="30">
        <v>18.888000000000002</v>
      </c>
      <c r="D23" s="30">
        <v>18.161999999999999</v>
      </c>
      <c r="E23" s="30">
        <v>55.354999999999997</v>
      </c>
      <c r="F23" s="30">
        <f t="shared" si="5"/>
        <v>46.336000000000006</v>
      </c>
      <c r="G23" s="30">
        <v>46.328000000000003</v>
      </c>
      <c r="H23" s="30">
        <v>8.0000000000000002E-3</v>
      </c>
      <c r="I23" s="30">
        <v>264.13400000000001</v>
      </c>
      <c r="J23" s="31">
        <f t="shared" si="6"/>
        <v>402.875</v>
      </c>
      <c r="K23" s="32">
        <f t="shared" si="0"/>
        <v>-3.2375000000000043</v>
      </c>
      <c r="L23" s="32">
        <f t="shared" si="1"/>
        <v>-8.3137499999999989</v>
      </c>
      <c r="M23" s="32">
        <f t="shared" si="2"/>
        <v>6.0485000000000042</v>
      </c>
      <c r="N23" s="33">
        <f t="shared" si="3"/>
        <v>-2.2652499999999804</v>
      </c>
      <c r="O23" s="34">
        <f t="shared" si="4"/>
        <v>0.34437728824076952</v>
      </c>
      <c r="P23" s="30">
        <v>34.966999999999999</v>
      </c>
      <c r="Q23" s="30">
        <v>2.2010000000000001</v>
      </c>
    </row>
    <row r="24" spans="2:21" x14ac:dyDescent="0.2">
      <c r="B24" s="29" t="s">
        <v>36</v>
      </c>
      <c r="C24" s="30"/>
      <c r="D24" s="30">
        <v>4.96</v>
      </c>
      <c r="E24" s="30">
        <v>12.243</v>
      </c>
      <c r="F24" s="30">
        <f t="shared" si="5"/>
        <v>7.1829999999999998</v>
      </c>
      <c r="G24" s="30">
        <v>7.1790000000000003</v>
      </c>
      <c r="H24" s="30">
        <v>4.0000000000000001E-3</v>
      </c>
      <c r="I24" s="30">
        <v>50.109000000000002</v>
      </c>
      <c r="J24" s="31">
        <f t="shared" si="6"/>
        <v>74.49499999999999</v>
      </c>
      <c r="K24" s="32">
        <f t="shared" si="0"/>
        <v>-2.4894999999999996</v>
      </c>
      <c r="L24" s="32">
        <f t="shared" si="1"/>
        <v>-1.4207499999999982</v>
      </c>
      <c r="M24" s="32">
        <f t="shared" si="2"/>
        <v>-0.26649999999999974</v>
      </c>
      <c r="N24" s="33">
        <f t="shared" si="3"/>
        <v>-1.6872499999999953</v>
      </c>
      <c r="O24" s="34">
        <f t="shared" si="4"/>
        <v>0.3273508289146923</v>
      </c>
      <c r="P24" s="30">
        <v>4.96</v>
      </c>
      <c r="Q24" s="30"/>
    </row>
    <row r="25" spans="2:21" x14ac:dyDescent="0.2">
      <c r="B25" s="29" t="s">
        <v>37</v>
      </c>
      <c r="C25" s="30">
        <v>32.575000000000003</v>
      </c>
      <c r="D25" s="30">
        <v>53.445</v>
      </c>
      <c r="E25" s="30">
        <v>108.96899999999999</v>
      </c>
      <c r="F25" s="30">
        <f t="shared" si="5"/>
        <v>72.823999999999998</v>
      </c>
      <c r="G25" s="30">
        <v>72.793999999999997</v>
      </c>
      <c r="H25" s="30">
        <v>0.03</v>
      </c>
      <c r="I25" s="30">
        <v>638.39099999999996</v>
      </c>
      <c r="J25" s="31">
        <f t="shared" si="6"/>
        <v>906.20400000000006</v>
      </c>
      <c r="K25" s="32">
        <f t="shared" si="0"/>
        <v>-4.6004000000000076</v>
      </c>
      <c r="L25" s="32">
        <f t="shared" si="1"/>
        <v>-31.562000000000012</v>
      </c>
      <c r="M25" s="32">
        <f>(F25)-(J25*0.1)</f>
        <v>-17.79640000000002</v>
      </c>
      <c r="N25" s="33">
        <f t="shared" si="3"/>
        <v>-49.358400000000017</v>
      </c>
      <c r="O25" s="34">
        <f t="shared" si="4"/>
        <v>0.29553279394043724</v>
      </c>
      <c r="P25" s="30">
        <v>86.158000000000001</v>
      </c>
      <c r="Q25" s="30">
        <v>5.04</v>
      </c>
    </row>
    <row r="26" spans="2:21" x14ac:dyDescent="0.2">
      <c r="B26" s="29" t="s">
        <v>38</v>
      </c>
      <c r="C26" s="30"/>
      <c r="D26" s="30">
        <v>7.9850000000000003</v>
      </c>
      <c r="E26" s="30">
        <v>8.0210000000000008</v>
      </c>
      <c r="F26" s="30">
        <f t="shared" si="5"/>
        <v>7.4529999999999994</v>
      </c>
      <c r="G26" s="30">
        <v>7.4459999999999997</v>
      </c>
      <c r="H26" s="30">
        <v>7.0000000000000001E-3</v>
      </c>
      <c r="I26" s="30">
        <v>44.506999999999998</v>
      </c>
      <c r="J26" s="31">
        <f t="shared" si="6"/>
        <v>67.965999999999994</v>
      </c>
      <c r="K26" s="32">
        <f t="shared" si="0"/>
        <v>1.1884000000000006</v>
      </c>
      <c r="L26" s="32">
        <f t="shared" si="1"/>
        <v>-0.98549999999999827</v>
      </c>
      <c r="M26" s="32">
        <f t="shared" si="2"/>
        <v>0.65639999999999965</v>
      </c>
      <c r="N26" s="33">
        <f t="shared" si="3"/>
        <v>-0.32909999999999684</v>
      </c>
      <c r="O26" s="34">
        <f t="shared" si="4"/>
        <v>0.34515787305417417</v>
      </c>
      <c r="P26" s="30">
        <v>7.9850000000000003</v>
      </c>
      <c r="Q26" s="30"/>
    </row>
    <row r="27" spans="2:21" x14ac:dyDescent="0.2">
      <c r="B27" s="29" t="s">
        <v>39</v>
      </c>
      <c r="C27" s="30"/>
      <c r="D27" s="30">
        <v>7.5389999999999997</v>
      </c>
      <c r="E27" s="30">
        <v>6.1909999999999998</v>
      </c>
      <c r="F27" s="30">
        <f t="shared" si="5"/>
        <v>8.1920000000000002</v>
      </c>
      <c r="G27" s="30">
        <v>8.1869999999999994</v>
      </c>
      <c r="H27" s="30">
        <v>5.0000000000000001E-3</v>
      </c>
      <c r="I27" s="30">
        <v>33.988</v>
      </c>
      <c r="J27" s="31">
        <f t="shared" si="6"/>
        <v>55.910000000000004</v>
      </c>
      <c r="K27" s="32">
        <f t="shared" si="0"/>
        <v>1.9479999999999986</v>
      </c>
      <c r="L27" s="32">
        <f t="shared" si="1"/>
        <v>-0.2475000000000005</v>
      </c>
      <c r="M27" s="32">
        <f t="shared" si="2"/>
        <v>2.6009999999999991</v>
      </c>
      <c r="N27" s="33">
        <f t="shared" si="3"/>
        <v>2.3535000000000004</v>
      </c>
      <c r="O27" s="34">
        <f t="shared" si="4"/>
        <v>0.39209443748882128</v>
      </c>
      <c r="P27" s="30">
        <v>7.5380000000000003</v>
      </c>
      <c r="Q27" s="30"/>
    </row>
    <row r="28" spans="2:21" x14ac:dyDescent="0.2">
      <c r="B28" s="29" t="s">
        <v>40</v>
      </c>
      <c r="C28" s="30">
        <v>61.441000000000003</v>
      </c>
      <c r="D28" s="30">
        <v>146.559</v>
      </c>
      <c r="E28" s="30">
        <v>331.351</v>
      </c>
      <c r="F28" s="30">
        <f t="shared" si="5"/>
        <v>306.14699999999999</v>
      </c>
      <c r="G28" s="30">
        <v>306.077</v>
      </c>
      <c r="H28" s="30">
        <v>7.0000000000000007E-2</v>
      </c>
      <c r="I28" s="30">
        <v>2026.2049999999999</v>
      </c>
      <c r="J28" s="31">
        <f t="shared" si="6"/>
        <v>2871.703</v>
      </c>
      <c r="K28" s="32">
        <f t="shared" si="0"/>
        <v>-79.170299999999997</v>
      </c>
      <c r="L28" s="32">
        <f t="shared" si="1"/>
        <v>-178.57474999999999</v>
      </c>
      <c r="M28" s="32">
        <f t="shared" si="2"/>
        <v>18.976699999999994</v>
      </c>
      <c r="N28" s="33">
        <f t="shared" si="3"/>
        <v>-159.59804999999983</v>
      </c>
      <c r="O28" s="34">
        <f t="shared" si="4"/>
        <v>0.29442390107890687</v>
      </c>
      <c r="P28" s="30">
        <v>200.39599999999999</v>
      </c>
      <c r="Q28" s="30">
        <v>12.898999999999999</v>
      </c>
      <c r="S28" s="4"/>
    </row>
    <row r="29" spans="2:21" x14ac:dyDescent="0.2">
      <c r="B29" s="29" t="s">
        <v>41</v>
      </c>
      <c r="C29" s="30"/>
      <c r="D29" s="30">
        <v>34.707000000000001</v>
      </c>
      <c r="E29" s="30">
        <v>50.335999999999999</v>
      </c>
      <c r="F29" s="30">
        <f t="shared" si="5"/>
        <v>31.957999999999998</v>
      </c>
      <c r="G29" s="30">
        <v>31.936</v>
      </c>
      <c r="H29" s="30">
        <v>2.1999999999999999E-2</v>
      </c>
      <c r="I29" s="30">
        <v>257.35500000000002</v>
      </c>
      <c r="J29" s="31">
        <f t="shared" si="6"/>
        <v>374.35599999999999</v>
      </c>
      <c r="K29" s="32">
        <f t="shared" si="0"/>
        <v>-2.7286000000000001</v>
      </c>
      <c r="L29" s="32">
        <f t="shared" si="1"/>
        <v>-8.5459999999999923</v>
      </c>
      <c r="M29" s="32">
        <f t="shared" si="2"/>
        <v>-5.4776000000000025</v>
      </c>
      <c r="N29" s="33">
        <f t="shared" si="3"/>
        <v>-14.023599999999988</v>
      </c>
      <c r="O29" s="34">
        <f t="shared" si="4"/>
        <v>0.31253940099798055</v>
      </c>
      <c r="P29" s="30">
        <v>34.558999999999997</v>
      </c>
      <c r="Q29" s="30">
        <v>2.2360000000000002</v>
      </c>
      <c r="T29" s="4"/>
      <c r="U29" s="4"/>
    </row>
    <row r="30" spans="2:21" x14ac:dyDescent="0.2">
      <c r="B30" s="29" t="s">
        <v>42</v>
      </c>
      <c r="C30" s="30"/>
      <c r="D30" s="30">
        <v>7.9880000000000004</v>
      </c>
      <c r="E30" s="30">
        <v>6.2960000000000003</v>
      </c>
      <c r="F30" s="30">
        <f t="shared" si="5"/>
        <v>6.7679999999999998</v>
      </c>
      <c r="G30" s="30">
        <v>6.7679999999999998</v>
      </c>
      <c r="H30" s="30"/>
      <c r="I30" s="30">
        <v>43.283000000000001</v>
      </c>
      <c r="J30" s="31">
        <f t="shared" si="6"/>
        <v>64.335000000000008</v>
      </c>
      <c r="K30" s="32">
        <f t="shared" si="0"/>
        <v>1.5544999999999991</v>
      </c>
      <c r="L30" s="32">
        <f t="shared" si="1"/>
        <v>-1.7997500000000013</v>
      </c>
      <c r="M30" s="32">
        <f t="shared" si="2"/>
        <v>0.33449999999999847</v>
      </c>
      <c r="N30" s="33">
        <f t="shared" si="3"/>
        <v>-1.4652500000000011</v>
      </c>
      <c r="O30" s="34">
        <f t="shared" si="4"/>
        <v>0.32722468329836008</v>
      </c>
      <c r="P30" s="30">
        <v>7.9880000000000004</v>
      </c>
      <c r="Q30" s="30"/>
    </row>
    <row r="31" spans="2:21" x14ac:dyDescent="0.2">
      <c r="B31" s="29" t="s">
        <v>43</v>
      </c>
      <c r="C31" s="30"/>
      <c r="D31" s="30">
        <v>4.306</v>
      </c>
      <c r="E31" s="30">
        <v>16.763000000000002</v>
      </c>
      <c r="F31" s="30">
        <f t="shared" si="5"/>
        <v>8.4740000000000002</v>
      </c>
      <c r="G31" s="30">
        <v>8.4740000000000002</v>
      </c>
      <c r="H31" s="30"/>
      <c r="I31" s="30">
        <v>48.265999999999998</v>
      </c>
      <c r="J31" s="31">
        <f t="shared" si="6"/>
        <v>77.808999999999997</v>
      </c>
      <c r="K31" s="32">
        <f t="shared" si="0"/>
        <v>-3.4748999999999999</v>
      </c>
      <c r="L31" s="32">
        <f t="shared" si="1"/>
        <v>1.6167500000000032</v>
      </c>
      <c r="M31" s="32">
        <f t="shared" si="2"/>
        <v>0.69310000000000027</v>
      </c>
      <c r="N31" s="33">
        <f t="shared" si="3"/>
        <v>2.3098500000000044</v>
      </c>
      <c r="O31" s="34">
        <f t="shared" si="4"/>
        <v>0.37968615455795607</v>
      </c>
      <c r="P31" s="30">
        <v>4.306</v>
      </c>
      <c r="Q31" s="30"/>
    </row>
    <row r="32" spans="2:21" x14ac:dyDescent="0.2">
      <c r="B32" s="29" t="s">
        <v>44</v>
      </c>
      <c r="C32" s="30"/>
      <c r="D32" s="30">
        <v>12.02</v>
      </c>
      <c r="E32" s="30">
        <v>28.835000000000001</v>
      </c>
      <c r="F32" s="30">
        <f t="shared" si="5"/>
        <v>27.157999999999998</v>
      </c>
      <c r="G32" s="30">
        <v>27.138999999999999</v>
      </c>
      <c r="H32" s="30">
        <v>1.9E-2</v>
      </c>
      <c r="I32" s="30">
        <v>118.46599999999999</v>
      </c>
      <c r="J32" s="31">
        <f t="shared" si="6"/>
        <v>186.47900000000001</v>
      </c>
      <c r="K32" s="32">
        <f t="shared" si="0"/>
        <v>-6.6279000000000039</v>
      </c>
      <c r="L32" s="32">
        <f t="shared" si="1"/>
        <v>-5.7647499999999994</v>
      </c>
      <c r="M32" s="32">
        <f t="shared" si="2"/>
        <v>8.5100999999999942</v>
      </c>
      <c r="N32" s="33">
        <f t="shared" si="3"/>
        <v>2.745350000000002</v>
      </c>
      <c r="O32" s="34">
        <f t="shared" si="4"/>
        <v>0.36472203304393525</v>
      </c>
      <c r="P32" s="30">
        <v>11.913</v>
      </c>
      <c r="Q32" s="30"/>
    </row>
    <row r="33" spans="2:21" x14ac:dyDescent="0.2">
      <c r="B33" s="29" t="s">
        <v>45</v>
      </c>
      <c r="C33" s="30"/>
      <c r="D33" s="30">
        <v>3.5030000000000001</v>
      </c>
      <c r="E33" s="30">
        <v>19.507000000000001</v>
      </c>
      <c r="F33" s="30">
        <f t="shared" si="5"/>
        <v>9.8950000000000014</v>
      </c>
      <c r="G33" s="30">
        <v>9.8800000000000008</v>
      </c>
      <c r="H33" s="30">
        <v>1.4999999999999999E-2</v>
      </c>
      <c r="I33" s="30">
        <v>57.21</v>
      </c>
      <c r="J33" s="31">
        <f t="shared" si="6"/>
        <v>90.115000000000009</v>
      </c>
      <c r="K33" s="32">
        <f t="shared" si="0"/>
        <v>-5.5085000000000015</v>
      </c>
      <c r="L33" s="32">
        <f t="shared" si="1"/>
        <v>0.48124999999999929</v>
      </c>
      <c r="M33" s="32">
        <f t="shared" si="2"/>
        <v>0.88349999999999973</v>
      </c>
      <c r="N33" s="33">
        <f t="shared" si="3"/>
        <v>1.3647500000000008</v>
      </c>
      <c r="O33" s="34">
        <f t="shared" si="4"/>
        <v>0.36514453753537146</v>
      </c>
      <c r="P33" s="30">
        <v>3.5030000000000001</v>
      </c>
      <c r="Q33" s="30"/>
    </row>
    <row r="34" spans="2:21" x14ac:dyDescent="0.2">
      <c r="B34" s="29" t="s">
        <v>46</v>
      </c>
      <c r="C34" s="30"/>
      <c r="D34" s="30">
        <v>1.6419999999999999</v>
      </c>
      <c r="E34" s="30">
        <v>6.3330000000000002</v>
      </c>
      <c r="F34" s="30">
        <f t="shared" si="5"/>
        <v>10.280999999999999</v>
      </c>
      <c r="G34" s="30">
        <v>10.276999999999999</v>
      </c>
      <c r="H34" s="30">
        <v>4.0000000000000001E-3</v>
      </c>
      <c r="I34" s="30">
        <v>34.628</v>
      </c>
      <c r="J34" s="31">
        <f t="shared" si="6"/>
        <v>52.884</v>
      </c>
      <c r="K34" s="32">
        <f t="shared" si="0"/>
        <v>-3.6464000000000003</v>
      </c>
      <c r="L34" s="32">
        <f t="shared" si="1"/>
        <v>-5.2460000000000004</v>
      </c>
      <c r="M34" s="32">
        <f t="shared" si="2"/>
        <v>4.9925999999999986</v>
      </c>
      <c r="N34" s="33">
        <f t="shared" si="3"/>
        <v>-0.25339999999999918</v>
      </c>
      <c r="O34" s="34">
        <f t="shared" si="4"/>
        <v>0.34520838060661069</v>
      </c>
      <c r="P34" s="30">
        <v>1.6419999999999999</v>
      </c>
      <c r="Q34" s="30"/>
    </row>
    <row r="35" spans="2:21" x14ac:dyDescent="0.2">
      <c r="B35" s="29" t="s">
        <v>47</v>
      </c>
      <c r="C35" s="30"/>
      <c r="D35" s="30">
        <v>8.32</v>
      </c>
      <c r="E35" s="30">
        <v>7.718</v>
      </c>
      <c r="F35" s="30">
        <f t="shared" si="5"/>
        <v>6.9329999999999998</v>
      </c>
      <c r="G35" s="30">
        <v>6.9269999999999996</v>
      </c>
      <c r="H35" s="30">
        <v>6.0000000000000001E-3</v>
      </c>
      <c r="I35" s="30">
        <v>43.357999999999997</v>
      </c>
      <c r="J35" s="31">
        <f t="shared" si="6"/>
        <v>66.329000000000008</v>
      </c>
      <c r="K35" s="32">
        <f t="shared" si="0"/>
        <v>1.6870999999999992</v>
      </c>
      <c r="L35" s="32">
        <f t="shared" si="1"/>
        <v>-0.54425000000000168</v>
      </c>
      <c r="M35" s="32">
        <f t="shared" si="2"/>
        <v>0.3000999999999987</v>
      </c>
      <c r="N35" s="33">
        <f t="shared" si="3"/>
        <v>-0.2441500000000012</v>
      </c>
      <c r="O35" s="34">
        <f t="shared" si="4"/>
        <v>0.34631910627327411</v>
      </c>
      <c r="P35" s="30">
        <v>8.3249999999999993</v>
      </c>
      <c r="Q35" s="30"/>
    </row>
    <row r="36" spans="2:21" x14ac:dyDescent="0.2">
      <c r="B36" s="29" t="s">
        <v>48</v>
      </c>
      <c r="C36" s="30"/>
      <c r="D36" s="30">
        <v>5.6040000000000001</v>
      </c>
      <c r="E36" s="30">
        <v>2.27</v>
      </c>
      <c r="F36" s="30">
        <f t="shared" si="5"/>
        <v>1.5739999999999998</v>
      </c>
      <c r="G36" s="30">
        <v>1.5049999999999999</v>
      </c>
      <c r="H36" s="30">
        <v>6.9000000000000006E-2</v>
      </c>
      <c r="I36" s="30">
        <v>46.247999999999998</v>
      </c>
      <c r="J36" s="31">
        <f t="shared" si="6"/>
        <v>55.695999999999998</v>
      </c>
      <c r="K36" s="32">
        <f t="shared" si="0"/>
        <v>3.4399999999999764E-2</v>
      </c>
      <c r="L36" s="32">
        <f t="shared" si="1"/>
        <v>-6.0499999999999989</v>
      </c>
      <c r="M36" s="32">
        <f t="shared" si="2"/>
        <v>-3.9956000000000005</v>
      </c>
      <c r="N36" s="33">
        <f t="shared" si="3"/>
        <v>-10.045599999999997</v>
      </c>
      <c r="O36" s="34">
        <f t="shared" si="4"/>
        <v>0.16963516230968115</v>
      </c>
      <c r="P36" s="30">
        <v>5.6040000000000001</v>
      </c>
      <c r="Q36" s="30"/>
      <c r="S36" s="4"/>
    </row>
    <row r="37" spans="2:21" x14ac:dyDescent="0.2">
      <c r="B37" s="29" t="s">
        <v>49</v>
      </c>
      <c r="C37" s="30"/>
      <c r="D37" s="30">
        <v>7.6029999999999998</v>
      </c>
      <c r="E37" s="30">
        <v>10.597</v>
      </c>
      <c r="F37" s="30">
        <f t="shared" si="5"/>
        <v>8.4719999999999995</v>
      </c>
      <c r="G37" s="30">
        <v>8.4710000000000001</v>
      </c>
      <c r="H37" s="30">
        <v>1E-3</v>
      </c>
      <c r="I37" s="30">
        <v>49.401000000000003</v>
      </c>
      <c r="J37" s="31">
        <f t="shared" si="6"/>
        <v>76.072999999999993</v>
      </c>
      <c r="K37" s="32">
        <f t="shared" si="0"/>
        <v>-4.2999999999997485E-3</v>
      </c>
      <c r="L37" s="32">
        <f t="shared" si="1"/>
        <v>-0.81824999999999903</v>
      </c>
      <c r="M37" s="32">
        <f t="shared" si="2"/>
        <v>0.86470000000000002</v>
      </c>
      <c r="N37" s="33">
        <f>(C37+D37+E37+F37)-(J37*0.35)</f>
        <v>4.6450000000000102E-2</v>
      </c>
      <c r="O37" s="34">
        <f t="shared" si="4"/>
        <v>0.35061059771535236</v>
      </c>
      <c r="P37" s="30">
        <v>7.6029999999999998</v>
      </c>
      <c r="Q37" s="30"/>
      <c r="T37" s="4"/>
      <c r="U37" s="4"/>
    </row>
    <row r="38" spans="2:21" x14ac:dyDescent="0.2">
      <c r="B38" s="29" t="s">
        <v>50</v>
      </c>
      <c r="C38" s="30"/>
      <c r="D38" s="30">
        <v>9.7260000000000009</v>
      </c>
      <c r="E38" s="30">
        <v>8.8160000000000007</v>
      </c>
      <c r="F38" s="30">
        <f t="shared" si="5"/>
        <v>11.629999999999999</v>
      </c>
      <c r="G38" s="30">
        <v>11.629</v>
      </c>
      <c r="H38" s="30">
        <v>1E-3</v>
      </c>
      <c r="I38" s="30">
        <v>64.367999999999995</v>
      </c>
      <c r="J38" s="31">
        <f t="shared" si="6"/>
        <v>94.539999999999992</v>
      </c>
      <c r="K38" s="32">
        <f t="shared" si="0"/>
        <v>0.27200000000000202</v>
      </c>
      <c r="L38" s="32">
        <f t="shared" si="1"/>
        <v>-5.0929999999999964</v>
      </c>
      <c r="M38" s="32">
        <f t="shared" si="2"/>
        <v>2.1760000000000002</v>
      </c>
      <c r="N38" s="33">
        <f t="shared" ref="N38:N72" si="7">(C38+D38+E38+F38)-(J38*0.35)</f>
        <v>-2.916999999999998</v>
      </c>
      <c r="O38" s="34">
        <f t="shared" si="4"/>
        <v>0.31914533530780625</v>
      </c>
      <c r="P38" s="30">
        <v>9.7260000000000009</v>
      </c>
      <c r="Q38" s="30"/>
    </row>
    <row r="39" spans="2:21" x14ac:dyDescent="0.2">
      <c r="B39" s="29" t="s">
        <v>51</v>
      </c>
      <c r="C39" s="30">
        <v>14.709</v>
      </c>
      <c r="D39" s="30">
        <v>30.646000000000001</v>
      </c>
      <c r="E39" s="30">
        <v>70.099000000000004</v>
      </c>
      <c r="F39" s="30">
        <f t="shared" si="5"/>
        <v>60.71</v>
      </c>
      <c r="G39" s="30">
        <v>60.686999999999998</v>
      </c>
      <c r="H39" s="30">
        <v>2.3E-2</v>
      </c>
      <c r="I39" s="30">
        <v>356.41399999999999</v>
      </c>
      <c r="J39" s="31">
        <f t="shared" si="6"/>
        <v>532.57799999999986</v>
      </c>
      <c r="K39" s="32">
        <f t="shared" si="0"/>
        <v>-7.9027999999999849</v>
      </c>
      <c r="L39" s="32">
        <f t="shared" si="1"/>
        <v>-17.690499999999957</v>
      </c>
      <c r="M39" s="32">
        <f t="shared" si="2"/>
        <v>7.4522000000000119</v>
      </c>
      <c r="N39" s="33">
        <f t="shared" si="7"/>
        <v>-10.238299999999924</v>
      </c>
      <c r="O39" s="34">
        <f t="shared" si="4"/>
        <v>0.33077596145541133</v>
      </c>
      <c r="P39" s="30">
        <v>41.067999999999998</v>
      </c>
      <c r="Q39" s="30"/>
      <c r="S39" s="4"/>
    </row>
    <row r="40" spans="2:21" ht="12.75" x14ac:dyDescent="0.2">
      <c r="B40" s="29" t="s">
        <v>52</v>
      </c>
      <c r="C40" s="30"/>
      <c r="D40" s="30">
        <v>3.0129999999999999</v>
      </c>
      <c r="E40" s="30">
        <v>5.2489999999999997</v>
      </c>
      <c r="F40" s="30">
        <f t="shared" si="5"/>
        <v>17.558</v>
      </c>
      <c r="G40" s="30">
        <v>17.552</v>
      </c>
      <c r="H40" s="30">
        <v>6.0000000000000001E-3</v>
      </c>
      <c r="I40" s="30">
        <v>27.295000000000002</v>
      </c>
      <c r="J40" s="31">
        <f t="shared" si="6"/>
        <v>53.115000000000002</v>
      </c>
      <c r="K40" s="32">
        <f t="shared" si="0"/>
        <v>-2.2985000000000007</v>
      </c>
      <c r="L40" s="32">
        <f t="shared" si="1"/>
        <v>-5.01675</v>
      </c>
      <c r="M40" s="32">
        <f t="shared" si="2"/>
        <v>12.246499999999999</v>
      </c>
      <c r="N40" s="33">
        <f t="shared" si="7"/>
        <v>7.2297499999999992</v>
      </c>
      <c r="O40" s="34">
        <f t="shared" si="4"/>
        <v>0.48611503341805518</v>
      </c>
      <c r="P40" s="30">
        <v>3.0129999999999999</v>
      </c>
      <c r="Q40" s="30"/>
      <c r="S40" s="4"/>
      <c r="T40" s="4"/>
      <c r="U40" s="4"/>
    </row>
    <row r="41" spans="2:21" ht="12.75" x14ac:dyDescent="0.2">
      <c r="B41" s="29" t="s">
        <v>53</v>
      </c>
      <c r="C41" s="30"/>
      <c r="D41" s="30">
        <v>10.352</v>
      </c>
      <c r="E41" s="30">
        <v>12.449</v>
      </c>
      <c r="F41" s="30">
        <f t="shared" si="5"/>
        <v>11.473000000000001</v>
      </c>
      <c r="G41" s="30">
        <v>11.473000000000001</v>
      </c>
      <c r="H41" s="30"/>
      <c r="I41" s="30">
        <v>58.966000000000001</v>
      </c>
      <c r="J41" s="31">
        <f t="shared" si="6"/>
        <v>93.240000000000009</v>
      </c>
      <c r="K41" s="32">
        <f t="shared" si="0"/>
        <v>1.0279999999999987</v>
      </c>
      <c r="L41" s="32">
        <f t="shared" si="1"/>
        <v>-0.50900000000000034</v>
      </c>
      <c r="M41" s="32">
        <f t="shared" si="2"/>
        <v>2.1489999999999991</v>
      </c>
      <c r="N41" s="33">
        <f t="shared" si="7"/>
        <v>1.6400000000000006</v>
      </c>
      <c r="O41" s="34">
        <f t="shared" si="4"/>
        <v>0.36758901758901757</v>
      </c>
      <c r="P41" s="30">
        <v>10.352</v>
      </c>
      <c r="Q41" s="30"/>
      <c r="S41" s="4"/>
      <c r="T41" s="4"/>
      <c r="U41" s="4"/>
    </row>
    <row r="42" spans="2:21" ht="12.75" x14ac:dyDescent="0.2">
      <c r="B42" s="29" t="s">
        <v>54</v>
      </c>
      <c r="C42" s="30"/>
      <c r="D42" s="30">
        <v>4.9279999999999999</v>
      </c>
      <c r="E42" s="30">
        <v>9.9179999999999993</v>
      </c>
      <c r="F42" s="30">
        <f t="shared" si="5"/>
        <v>4.9420000000000002</v>
      </c>
      <c r="G42" s="30">
        <v>4.9400000000000004</v>
      </c>
      <c r="H42" s="30">
        <v>2E-3</v>
      </c>
      <c r="I42" s="30">
        <v>41.677999999999997</v>
      </c>
      <c r="J42" s="31">
        <f t="shared" si="6"/>
        <v>61.465999999999994</v>
      </c>
      <c r="K42" s="32">
        <f t="shared" si="0"/>
        <v>-1.2185999999999995</v>
      </c>
      <c r="L42" s="32">
        <f t="shared" si="1"/>
        <v>-0.52049999999999841</v>
      </c>
      <c r="M42" s="32">
        <f t="shared" si="2"/>
        <v>-1.2045999999999992</v>
      </c>
      <c r="N42" s="33">
        <f t="shared" si="7"/>
        <v>-1.7250999999999976</v>
      </c>
      <c r="O42" s="34">
        <f t="shared" si="4"/>
        <v>0.32193407737611041</v>
      </c>
      <c r="P42" s="30">
        <v>4.9279999999999999</v>
      </c>
      <c r="Q42" s="30"/>
      <c r="S42" s="4"/>
      <c r="T42" s="4"/>
      <c r="U42" s="4"/>
    </row>
    <row r="43" spans="2:21" ht="12.75" x14ac:dyDescent="0.2">
      <c r="B43" s="29" t="s">
        <v>55</v>
      </c>
      <c r="C43" s="30"/>
      <c r="D43" s="30">
        <v>4.8540000000000001</v>
      </c>
      <c r="E43" s="30">
        <v>12.111000000000001</v>
      </c>
      <c r="F43" s="30">
        <f t="shared" si="5"/>
        <v>9.4139999999999997</v>
      </c>
      <c r="G43" s="30">
        <v>9.4139999999999997</v>
      </c>
      <c r="H43" s="30">
        <v>0</v>
      </c>
      <c r="I43" s="30">
        <v>68.143000000000001</v>
      </c>
      <c r="J43" s="31">
        <f t="shared" si="6"/>
        <v>94.522000000000006</v>
      </c>
      <c r="K43" s="32">
        <f t="shared" si="0"/>
        <v>-4.5982000000000012</v>
      </c>
      <c r="L43" s="32">
        <f t="shared" si="1"/>
        <v>-6.6655000000000015</v>
      </c>
      <c r="M43" s="32">
        <f t="shared" si="2"/>
        <v>-3.8200000000001566E-2</v>
      </c>
      <c r="N43" s="33">
        <f t="shared" si="7"/>
        <v>-6.7037000000000049</v>
      </c>
      <c r="O43" s="34">
        <f t="shared" si="4"/>
        <v>0.27907788662956767</v>
      </c>
      <c r="P43" s="30">
        <v>4.8540000000000001</v>
      </c>
      <c r="Q43" s="30"/>
      <c r="S43" s="4"/>
      <c r="T43" s="4"/>
      <c r="U43" s="4"/>
    </row>
    <row r="44" spans="2:21" ht="12.75" x14ac:dyDescent="0.2">
      <c r="B44" s="29" t="s">
        <v>56</v>
      </c>
      <c r="C44" s="30"/>
      <c r="D44" s="30">
        <v>8.0540000000000003</v>
      </c>
      <c r="E44" s="30">
        <v>4.6020000000000003</v>
      </c>
      <c r="F44" s="30">
        <f t="shared" si="5"/>
        <v>6.9320000000000004</v>
      </c>
      <c r="G44" s="30">
        <v>6.9260000000000002</v>
      </c>
      <c r="H44" s="30">
        <v>6.0000000000000001E-3</v>
      </c>
      <c r="I44" s="30">
        <v>33.1</v>
      </c>
      <c r="J44" s="31">
        <f t="shared" si="6"/>
        <v>52.688000000000002</v>
      </c>
      <c r="K44" s="32">
        <f t="shared" si="0"/>
        <v>2.7851999999999997</v>
      </c>
      <c r="L44" s="32">
        <f t="shared" si="1"/>
        <v>-0.51600000000000001</v>
      </c>
      <c r="M44" s="32">
        <f t="shared" si="2"/>
        <v>1.6631999999999998</v>
      </c>
      <c r="N44" s="33">
        <f t="shared" si="7"/>
        <v>1.1472000000000016</v>
      </c>
      <c r="O44" s="34">
        <f t="shared" si="4"/>
        <v>0.37177345885211055</v>
      </c>
      <c r="P44" s="30">
        <v>8.0540000000000003</v>
      </c>
      <c r="Q44" s="30"/>
      <c r="S44" s="4"/>
      <c r="T44" s="4"/>
      <c r="U44" s="4"/>
    </row>
    <row r="45" spans="2:21" ht="12.75" x14ac:dyDescent="0.2">
      <c r="B45" s="29" t="s">
        <v>57</v>
      </c>
      <c r="C45" s="30"/>
      <c r="D45" s="30">
        <v>10.311</v>
      </c>
      <c r="E45" s="30">
        <v>6.0439999999999996</v>
      </c>
      <c r="F45" s="30">
        <f t="shared" si="5"/>
        <v>5.101</v>
      </c>
      <c r="G45" s="30">
        <v>5.101</v>
      </c>
      <c r="H45" s="30"/>
      <c r="I45" s="30">
        <v>42.07</v>
      </c>
      <c r="J45" s="31">
        <f t="shared" si="6"/>
        <v>63.525999999999996</v>
      </c>
      <c r="K45" s="32">
        <f t="shared" si="0"/>
        <v>3.9584000000000001</v>
      </c>
      <c r="L45" s="32">
        <f t="shared" si="1"/>
        <v>0.47350000000000136</v>
      </c>
      <c r="M45" s="32">
        <f t="shared" si="2"/>
        <v>-1.2515999999999998</v>
      </c>
      <c r="N45" s="33">
        <f t="shared" si="7"/>
        <v>-0.77809999999999846</v>
      </c>
      <c r="O45" s="34">
        <f t="shared" si="4"/>
        <v>0.33775147183830245</v>
      </c>
      <c r="P45" s="30">
        <v>10.311</v>
      </c>
      <c r="Q45" s="30"/>
      <c r="S45" s="4"/>
      <c r="T45" s="4"/>
      <c r="U45" s="4"/>
    </row>
    <row r="46" spans="2:21" ht="12.75" x14ac:dyDescent="0.2">
      <c r="B46" s="29" t="s">
        <v>58</v>
      </c>
      <c r="C46" s="30"/>
      <c r="D46" s="30">
        <v>8.8940000000000001</v>
      </c>
      <c r="E46" s="30">
        <v>27.884</v>
      </c>
      <c r="F46" s="30">
        <f t="shared" si="5"/>
        <v>15.307</v>
      </c>
      <c r="G46" s="30">
        <v>15.307</v>
      </c>
      <c r="H46" s="30">
        <v>0</v>
      </c>
      <c r="I46" s="30">
        <v>112.646</v>
      </c>
      <c r="J46" s="31">
        <f t="shared" si="6"/>
        <v>164.73099999999999</v>
      </c>
      <c r="K46" s="32">
        <f t="shared" si="0"/>
        <v>-7.5790999999999986</v>
      </c>
      <c r="L46" s="32">
        <f t="shared" si="1"/>
        <v>-4.4047499999999999</v>
      </c>
      <c r="M46" s="32">
        <f t="shared" si="2"/>
        <v>-1.1660999999999984</v>
      </c>
      <c r="N46" s="33">
        <f t="shared" si="7"/>
        <v>-5.570849999999993</v>
      </c>
      <c r="O46" s="34">
        <f t="shared" si="4"/>
        <v>0.31618213936660378</v>
      </c>
      <c r="P46" s="30">
        <v>8.8759999999999994</v>
      </c>
      <c r="Q46" s="30"/>
      <c r="S46" s="4"/>
      <c r="T46" s="4"/>
      <c r="U46" s="4"/>
    </row>
    <row r="47" spans="2:21" ht="12.75" x14ac:dyDescent="0.2">
      <c r="B47" s="26" t="s">
        <v>59</v>
      </c>
      <c r="C47" s="30"/>
      <c r="D47" s="30">
        <v>17.123999999999999</v>
      </c>
      <c r="E47" s="30">
        <v>29.257999999999999</v>
      </c>
      <c r="F47" s="30">
        <f t="shared" si="5"/>
        <v>19.888999999999999</v>
      </c>
      <c r="G47" s="30">
        <v>19.881</v>
      </c>
      <c r="H47" s="30">
        <v>8.0000000000000002E-3</v>
      </c>
      <c r="I47" s="30">
        <v>131.636</v>
      </c>
      <c r="J47" s="31">
        <f t="shared" si="6"/>
        <v>197.90700000000001</v>
      </c>
      <c r="K47" s="32">
        <f t="shared" si="0"/>
        <v>-2.6667000000000023</v>
      </c>
      <c r="L47" s="32">
        <f t="shared" si="1"/>
        <v>-3.0947500000000048</v>
      </c>
      <c r="M47" s="32">
        <f t="shared" si="2"/>
        <v>9.8299999999998278E-2</v>
      </c>
      <c r="N47" s="33">
        <f t="shared" si="7"/>
        <v>-2.9964499999999958</v>
      </c>
      <c r="O47" s="34">
        <f t="shared" si="4"/>
        <v>0.33485930260172708</v>
      </c>
      <c r="P47" s="30">
        <v>17.123999999999999</v>
      </c>
      <c r="Q47" s="30"/>
      <c r="S47" s="4"/>
      <c r="T47" s="4"/>
      <c r="U47" s="4"/>
    </row>
    <row r="48" spans="2:21" ht="12.75" x14ac:dyDescent="0.2">
      <c r="B48" s="29" t="s">
        <v>60</v>
      </c>
      <c r="C48" s="30"/>
      <c r="D48" s="30">
        <v>8.6059999999999999</v>
      </c>
      <c r="E48" s="30">
        <v>1.2709999999999999</v>
      </c>
      <c r="F48" s="30">
        <f t="shared" si="5"/>
        <v>1E-3</v>
      </c>
      <c r="G48" s="30">
        <v>1E-3</v>
      </c>
      <c r="H48" s="30"/>
      <c r="I48" s="30">
        <v>14.358000000000001</v>
      </c>
      <c r="J48" s="31">
        <f t="shared" si="6"/>
        <v>24.235999999999997</v>
      </c>
      <c r="K48" s="32">
        <f t="shared" si="0"/>
        <v>6.1823999999999995</v>
      </c>
      <c r="L48" s="32">
        <f t="shared" si="1"/>
        <v>3.8179999999999996</v>
      </c>
      <c r="M48" s="32">
        <f t="shared" si="2"/>
        <v>-2.4226000000000001</v>
      </c>
      <c r="N48" s="33">
        <f t="shared" si="7"/>
        <v>1.3954000000000004</v>
      </c>
      <c r="O48" s="34">
        <f t="shared" si="4"/>
        <v>0.40757550750949001</v>
      </c>
      <c r="P48" s="30">
        <v>6.0519999999999996</v>
      </c>
      <c r="Q48" s="30">
        <v>2.7549999999999999</v>
      </c>
      <c r="S48" s="4"/>
      <c r="T48" s="4"/>
      <c r="U48" s="4"/>
    </row>
    <row r="49" spans="2:21" ht="12.75" x14ac:dyDescent="0.2">
      <c r="B49" s="35" t="s">
        <v>61</v>
      </c>
      <c r="C49" s="30"/>
      <c r="D49" s="30">
        <v>4.2850000000000001</v>
      </c>
      <c r="E49" s="30">
        <v>15.41</v>
      </c>
      <c r="F49" s="30">
        <f t="shared" si="5"/>
        <v>11.439</v>
      </c>
      <c r="G49" s="30">
        <v>11.433</v>
      </c>
      <c r="H49" s="30">
        <v>6.0000000000000001E-3</v>
      </c>
      <c r="I49" s="30">
        <v>52.649000000000001</v>
      </c>
      <c r="J49" s="31">
        <f t="shared" si="6"/>
        <v>83.782999999999987</v>
      </c>
      <c r="K49" s="32">
        <f t="shared" si="0"/>
        <v>-4.0932999999999993</v>
      </c>
      <c r="L49" s="32">
        <f t="shared" si="1"/>
        <v>-1.2507499999999965</v>
      </c>
      <c r="M49" s="32">
        <f t="shared" si="2"/>
        <v>3.0607000000000006</v>
      </c>
      <c r="N49" s="33">
        <f t="shared" si="7"/>
        <v>1.8099500000000077</v>
      </c>
      <c r="O49" s="34">
        <f t="shared" si="4"/>
        <v>0.37160283112325898</v>
      </c>
      <c r="P49" s="30">
        <v>4.2850000000000001</v>
      </c>
      <c r="Q49" s="30"/>
      <c r="S49" s="4"/>
      <c r="T49" s="4"/>
      <c r="U49" s="4"/>
    </row>
    <row r="50" spans="2:21" ht="12.75" x14ac:dyDescent="0.2">
      <c r="B50" s="35" t="s">
        <v>62</v>
      </c>
      <c r="C50" s="30"/>
      <c r="D50" s="30">
        <v>6.55</v>
      </c>
      <c r="E50" s="30">
        <v>6.6509999999999998</v>
      </c>
      <c r="F50" s="30">
        <f t="shared" si="5"/>
        <v>1.0029999999999999</v>
      </c>
      <c r="G50" s="30">
        <v>1.0029999999999999</v>
      </c>
      <c r="H50" s="30"/>
      <c r="I50" s="30">
        <v>39.616</v>
      </c>
      <c r="J50" s="31">
        <f t="shared" si="6"/>
        <v>53.819999999999993</v>
      </c>
      <c r="K50" s="32">
        <f t="shared" si="0"/>
        <v>1.1680000000000001</v>
      </c>
      <c r="L50" s="32">
        <f t="shared" si="1"/>
        <v>-0.25399999999999778</v>
      </c>
      <c r="M50" s="32">
        <f t="shared" si="2"/>
        <v>-4.3789999999999996</v>
      </c>
      <c r="N50" s="33">
        <f t="shared" si="7"/>
        <v>-4.6329999999999956</v>
      </c>
      <c r="O50" s="34">
        <f t="shared" si="4"/>
        <v>0.26391675956893351</v>
      </c>
      <c r="P50" s="30">
        <v>6.55</v>
      </c>
      <c r="Q50" s="30"/>
      <c r="S50" s="4"/>
      <c r="T50" s="4"/>
      <c r="U50" s="4"/>
    </row>
    <row r="51" spans="2:21" ht="12.75" x14ac:dyDescent="0.2">
      <c r="B51" s="35" t="s">
        <v>63</v>
      </c>
      <c r="C51" s="30"/>
      <c r="D51" s="30">
        <v>19.561</v>
      </c>
      <c r="E51" s="30">
        <v>27.318000000000001</v>
      </c>
      <c r="F51" s="30">
        <f t="shared" si="5"/>
        <v>18.791999999999998</v>
      </c>
      <c r="G51" s="30">
        <v>18.774999999999999</v>
      </c>
      <c r="H51" s="30">
        <v>1.7000000000000001E-2</v>
      </c>
      <c r="I51" s="30">
        <v>124.10599999999999</v>
      </c>
      <c r="J51" s="31">
        <f t="shared" si="6"/>
        <v>189.77700000000002</v>
      </c>
      <c r="K51" s="32">
        <f t="shared" si="0"/>
        <v>0.58329999999999771</v>
      </c>
      <c r="L51" s="32">
        <f t="shared" si="1"/>
        <v>-0.56524999999999892</v>
      </c>
      <c r="M51" s="32">
        <f t="shared" si="2"/>
        <v>-0.1857000000000042</v>
      </c>
      <c r="N51" s="33">
        <f t="shared" si="7"/>
        <v>-0.7509499999999889</v>
      </c>
      <c r="O51" s="34">
        <f t="shared" si="4"/>
        <v>0.34604298729561539</v>
      </c>
      <c r="P51" s="30">
        <v>19.561</v>
      </c>
      <c r="Q51" s="30"/>
      <c r="S51" s="4"/>
      <c r="T51" s="4"/>
      <c r="U51" s="4"/>
    </row>
    <row r="52" spans="2:21" ht="12.75" x14ac:dyDescent="0.2">
      <c r="B52" s="35" t="s">
        <v>64</v>
      </c>
      <c r="C52" s="30"/>
      <c r="D52" s="30">
        <v>2.4689999999999999</v>
      </c>
      <c r="E52" s="30">
        <v>8.4</v>
      </c>
      <c r="F52" s="30">
        <f t="shared" si="5"/>
        <v>5.5990000000000002</v>
      </c>
      <c r="G52" s="30">
        <v>5.5990000000000002</v>
      </c>
      <c r="H52" s="30"/>
      <c r="I52" s="30">
        <v>29.225999999999999</v>
      </c>
      <c r="J52" s="31">
        <f t="shared" si="6"/>
        <v>45.694000000000003</v>
      </c>
      <c r="K52" s="32">
        <f t="shared" si="0"/>
        <v>-2.1004000000000009</v>
      </c>
      <c r="L52" s="32">
        <f t="shared" si="1"/>
        <v>-0.55450000000000088</v>
      </c>
      <c r="M52" s="32">
        <f t="shared" si="2"/>
        <v>1.0295999999999994</v>
      </c>
      <c r="N52" s="33">
        <f t="shared" si="7"/>
        <v>0.47509999999999941</v>
      </c>
      <c r="O52" s="34">
        <f t="shared" si="4"/>
        <v>0.3603974263579463</v>
      </c>
      <c r="P52" s="30">
        <v>2.4689999999999999</v>
      </c>
      <c r="Q52" s="30"/>
      <c r="S52" s="4"/>
      <c r="T52" s="4"/>
      <c r="U52" s="4"/>
    </row>
    <row r="53" spans="2:21" ht="12.75" x14ac:dyDescent="0.2">
      <c r="B53" s="35" t="s">
        <v>65</v>
      </c>
      <c r="C53" s="30">
        <v>4.4240000000000004</v>
      </c>
      <c r="D53" s="30">
        <v>8.2370000000000001</v>
      </c>
      <c r="E53" s="30">
        <v>17.318000000000001</v>
      </c>
      <c r="F53" s="30">
        <f t="shared" si="5"/>
        <v>12.396000000000001</v>
      </c>
      <c r="G53" s="30">
        <v>12.396000000000001</v>
      </c>
      <c r="H53" s="30"/>
      <c r="I53" s="30">
        <v>84.396000000000001</v>
      </c>
      <c r="J53" s="31">
        <f t="shared" si="6"/>
        <v>126.771</v>
      </c>
      <c r="K53" s="32">
        <f t="shared" si="0"/>
        <v>-1.6099999999999781E-2</v>
      </c>
      <c r="L53" s="32">
        <f t="shared" si="1"/>
        <v>-1.7137499999999974</v>
      </c>
      <c r="M53" s="32">
        <f t="shared" si="2"/>
        <v>-0.28110000000000035</v>
      </c>
      <c r="N53" s="33">
        <f t="shared" si="7"/>
        <v>-1.9948499999999996</v>
      </c>
      <c r="O53" s="34">
        <f t="shared" si="4"/>
        <v>0.33426414558534678</v>
      </c>
      <c r="P53" s="30">
        <v>12.661</v>
      </c>
      <c r="Q53" s="30"/>
      <c r="S53" s="4"/>
      <c r="T53" s="4"/>
      <c r="U53" s="4"/>
    </row>
    <row r="54" spans="2:21" ht="12.75" x14ac:dyDescent="0.2">
      <c r="B54" s="35" t="s">
        <v>66</v>
      </c>
      <c r="C54" s="30"/>
      <c r="D54" s="30">
        <v>7.0030000000000001</v>
      </c>
      <c r="E54" s="30">
        <v>11.272</v>
      </c>
      <c r="F54" s="30">
        <f t="shared" si="5"/>
        <v>13.602</v>
      </c>
      <c r="G54" s="30">
        <v>13.59</v>
      </c>
      <c r="H54" s="30">
        <v>1.2E-2</v>
      </c>
      <c r="I54" s="30">
        <v>45.942999999999998</v>
      </c>
      <c r="J54" s="31">
        <f t="shared" si="6"/>
        <v>77.820000000000007</v>
      </c>
      <c r="K54" s="32">
        <f t="shared" si="0"/>
        <v>-0.7790000000000008</v>
      </c>
      <c r="L54" s="32">
        <f t="shared" si="1"/>
        <v>-1.1800000000000033</v>
      </c>
      <c r="M54" s="32">
        <f t="shared" si="2"/>
        <v>5.8199999999999994</v>
      </c>
      <c r="N54" s="33">
        <f t="shared" si="7"/>
        <v>4.639999999999997</v>
      </c>
      <c r="O54" s="34">
        <f t="shared" si="4"/>
        <v>0.40962477512207651</v>
      </c>
      <c r="P54" s="30">
        <v>7.0030000000000001</v>
      </c>
      <c r="Q54" s="30"/>
      <c r="S54" s="4"/>
      <c r="T54" s="4"/>
      <c r="U54" s="4"/>
    </row>
    <row r="55" spans="2:21" ht="12.75" x14ac:dyDescent="0.2">
      <c r="B55" s="35" t="s">
        <v>67</v>
      </c>
      <c r="C55" s="30"/>
      <c r="D55" s="30">
        <v>5.3780000000000001</v>
      </c>
      <c r="E55" s="30">
        <v>4.7460000000000004</v>
      </c>
      <c r="F55" s="30">
        <f t="shared" si="5"/>
        <v>4.33</v>
      </c>
      <c r="G55" s="30">
        <v>4.33</v>
      </c>
      <c r="H55" s="30">
        <v>0</v>
      </c>
      <c r="I55" s="30">
        <v>52.470999999999997</v>
      </c>
      <c r="J55" s="31">
        <f t="shared" si="6"/>
        <v>66.924999999999997</v>
      </c>
      <c r="K55" s="32">
        <f t="shared" si="0"/>
        <v>-1.3144999999999998</v>
      </c>
      <c r="L55" s="32">
        <f t="shared" si="1"/>
        <v>-6.6072499999999987</v>
      </c>
      <c r="M55" s="32">
        <f t="shared" si="2"/>
        <v>-2.3624999999999998</v>
      </c>
      <c r="N55" s="33">
        <f t="shared" si="7"/>
        <v>-8.9697499999999977</v>
      </c>
      <c r="O55" s="34">
        <f t="shared" si="4"/>
        <v>0.2159731042211431</v>
      </c>
      <c r="P55" s="30">
        <v>5.3780000000000001</v>
      </c>
      <c r="Q55" s="30"/>
      <c r="S55" s="4"/>
      <c r="T55" s="4"/>
      <c r="U55" s="4"/>
    </row>
    <row r="56" spans="2:21" ht="12.75" x14ac:dyDescent="0.2">
      <c r="B56" s="35" t="s">
        <v>68</v>
      </c>
      <c r="C56" s="30"/>
      <c r="D56" s="30">
        <v>18.234000000000002</v>
      </c>
      <c r="E56" s="30">
        <v>11.145</v>
      </c>
      <c r="F56" s="30">
        <f t="shared" si="5"/>
        <v>13.170999999999999</v>
      </c>
      <c r="G56" s="30">
        <v>13.170999999999999</v>
      </c>
      <c r="H56" s="30">
        <v>0</v>
      </c>
      <c r="I56" s="30">
        <v>80.025999999999996</v>
      </c>
      <c r="J56" s="31">
        <f t="shared" si="6"/>
        <v>122.57599999999999</v>
      </c>
      <c r="K56" s="32">
        <f t="shared" si="0"/>
        <v>5.9764000000000017</v>
      </c>
      <c r="L56" s="32">
        <f t="shared" si="1"/>
        <v>-1.264999999999997</v>
      </c>
      <c r="M56" s="32">
        <f t="shared" si="2"/>
        <v>0.91339999999999932</v>
      </c>
      <c r="N56" s="33">
        <f t="shared" si="7"/>
        <v>-0.35159999999999769</v>
      </c>
      <c r="O56" s="34">
        <f t="shared" si="4"/>
        <v>0.3471315755123352</v>
      </c>
      <c r="P56" s="30">
        <v>18.234000000000002</v>
      </c>
      <c r="Q56" s="30"/>
      <c r="S56" s="4"/>
      <c r="T56" s="4"/>
      <c r="U56" s="4"/>
    </row>
    <row r="57" spans="2:21" ht="12.75" x14ac:dyDescent="0.2">
      <c r="B57" s="35" t="s">
        <v>69</v>
      </c>
      <c r="C57" s="30"/>
      <c r="D57" s="30">
        <v>18.295000000000002</v>
      </c>
      <c r="E57" s="30">
        <v>40.637</v>
      </c>
      <c r="F57" s="30">
        <f t="shared" si="5"/>
        <v>23.243000000000002</v>
      </c>
      <c r="G57" s="30">
        <v>23.231000000000002</v>
      </c>
      <c r="H57" s="30">
        <v>1.2E-2</v>
      </c>
      <c r="I57" s="30">
        <v>144.05799999999999</v>
      </c>
      <c r="J57" s="31">
        <f t="shared" si="6"/>
        <v>226.233</v>
      </c>
      <c r="K57" s="32">
        <f t="shared" si="0"/>
        <v>-4.3282999999999987</v>
      </c>
      <c r="L57" s="32">
        <f t="shared" si="1"/>
        <v>2.3737500000000011</v>
      </c>
      <c r="M57" s="32">
        <f t="shared" si="2"/>
        <v>0.61970000000000169</v>
      </c>
      <c r="N57" s="33">
        <f t="shared" si="7"/>
        <v>2.9934500000000099</v>
      </c>
      <c r="O57" s="34">
        <f t="shared" si="4"/>
        <v>0.36323171243806168</v>
      </c>
      <c r="P57" s="30">
        <v>18.295000000000002</v>
      </c>
      <c r="Q57" s="30"/>
      <c r="S57" s="4"/>
      <c r="T57" s="4"/>
      <c r="U57" s="4"/>
    </row>
    <row r="58" spans="2:21" ht="12.75" x14ac:dyDescent="0.2">
      <c r="B58" s="35" t="s">
        <v>70</v>
      </c>
      <c r="C58" s="30"/>
      <c r="D58" s="30">
        <v>4.4610000000000003</v>
      </c>
      <c r="E58" s="30">
        <v>13.356</v>
      </c>
      <c r="F58" s="30">
        <f t="shared" si="5"/>
        <v>7.9879999999999995</v>
      </c>
      <c r="G58" s="30">
        <v>7.9809999999999999</v>
      </c>
      <c r="H58" s="30">
        <v>7.0000000000000001E-3</v>
      </c>
      <c r="I58" s="30">
        <v>51.46</v>
      </c>
      <c r="J58" s="31">
        <f t="shared" si="6"/>
        <v>77.265000000000001</v>
      </c>
      <c r="K58" s="32">
        <f t="shared" si="0"/>
        <v>-3.2655000000000003</v>
      </c>
      <c r="L58" s="32">
        <f t="shared" si="1"/>
        <v>-1.49925</v>
      </c>
      <c r="M58" s="32">
        <f t="shared" si="2"/>
        <v>0.26149999999999896</v>
      </c>
      <c r="N58" s="33">
        <f t="shared" si="7"/>
        <v>-1.2377499999999984</v>
      </c>
      <c r="O58" s="34">
        <f t="shared" si="4"/>
        <v>0.33398045686921635</v>
      </c>
      <c r="P58" s="30">
        <v>4.4610000000000003</v>
      </c>
      <c r="Q58" s="30"/>
      <c r="S58" s="4"/>
      <c r="T58" s="4"/>
      <c r="U58" s="4"/>
    </row>
    <row r="59" spans="2:21" ht="12.75" x14ac:dyDescent="0.2">
      <c r="B59" s="35" t="s">
        <v>71</v>
      </c>
      <c r="C59" s="30"/>
      <c r="D59" s="30">
        <v>5.7619999999999996</v>
      </c>
      <c r="E59" s="30">
        <v>7.4509999999999996</v>
      </c>
      <c r="F59" s="30">
        <f t="shared" si="5"/>
        <v>10.758000000000001</v>
      </c>
      <c r="G59" s="30">
        <v>10.756</v>
      </c>
      <c r="H59" s="30">
        <v>2E-3</v>
      </c>
      <c r="I59" s="30">
        <v>41.534999999999997</v>
      </c>
      <c r="J59" s="31">
        <f t="shared" si="6"/>
        <v>65.506</v>
      </c>
      <c r="K59" s="32">
        <f t="shared" si="0"/>
        <v>-0.78860000000000063</v>
      </c>
      <c r="L59" s="32">
        <f t="shared" si="1"/>
        <v>-3.1635000000000009</v>
      </c>
      <c r="M59" s="32">
        <f t="shared" si="2"/>
        <v>4.2074000000000007</v>
      </c>
      <c r="N59" s="33">
        <f t="shared" si="7"/>
        <v>1.0439000000000007</v>
      </c>
      <c r="O59" s="34">
        <f t="shared" si="4"/>
        <v>0.3659359447989497</v>
      </c>
      <c r="P59" s="30">
        <v>5.7619999999999996</v>
      </c>
      <c r="Q59" s="30"/>
      <c r="S59" s="4"/>
      <c r="T59" s="4"/>
      <c r="U59" s="4"/>
    </row>
    <row r="60" spans="2:21" ht="12.75" x14ac:dyDescent="0.2">
      <c r="B60" s="35" t="s">
        <v>72</v>
      </c>
      <c r="C60" s="30"/>
      <c r="D60" s="30">
        <v>5</v>
      </c>
      <c r="E60" s="30">
        <v>10.073</v>
      </c>
      <c r="F60" s="30">
        <f t="shared" si="5"/>
        <v>5.28</v>
      </c>
      <c r="G60" s="30">
        <v>5.28</v>
      </c>
      <c r="H60" s="30"/>
      <c r="I60" s="30">
        <v>34.213000000000001</v>
      </c>
      <c r="J60" s="31">
        <f t="shared" si="6"/>
        <v>54.566000000000003</v>
      </c>
      <c r="K60" s="32">
        <f t="shared" si="0"/>
        <v>-0.45660000000000078</v>
      </c>
      <c r="L60" s="32">
        <f t="shared" si="1"/>
        <v>1.4314999999999998</v>
      </c>
      <c r="M60" s="32">
        <f t="shared" si="2"/>
        <v>-0.17660000000000053</v>
      </c>
      <c r="N60" s="33">
        <f t="shared" si="7"/>
        <v>1.2549000000000028</v>
      </c>
      <c r="O60" s="34">
        <f t="shared" si="4"/>
        <v>0.3729978374812154</v>
      </c>
      <c r="P60" s="30">
        <v>5</v>
      </c>
      <c r="Q60" s="30"/>
      <c r="S60" s="4"/>
      <c r="T60" s="4"/>
      <c r="U60" s="4"/>
    </row>
    <row r="61" spans="2:21" ht="12.75" x14ac:dyDescent="0.2">
      <c r="B61" s="35" t="s">
        <v>73</v>
      </c>
      <c r="C61" s="30"/>
      <c r="D61" s="30">
        <v>6.37</v>
      </c>
      <c r="E61" s="30">
        <v>5.1079999999999997</v>
      </c>
      <c r="F61" s="30">
        <f t="shared" si="5"/>
        <v>6.3719999999999999</v>
      </c>
      <c r="G61" s="30">
        <v>6.3719999999999999</v>
      </c>
      <c r="H61" s="30">
        <v>0</v>
      </c>
      <c r="I61" s="30">
        <v>32.866</v>
      </c>
      <c r="J61" s="31">
        <f t="shared" si="6"/>
        <v>50.715999999999994</v>
      </c>
      <c r="K61" s="32">
        <f t="shared" si="0"/>
        <v>1.2984</v>
      </c>
      <c r="L61" s="32">
        <f t="shared" si="1"/>
        <v>-1.2009999999999987</v>
      </c>
      <c r="M61" s="32">
        <f t="shared" si="2"/>
        <v>1.3003999999999998</v>
      </c>
      <c r="N61" s="33">
        <f t="shared" si="7"/>
        <v>9.9400000000006372E-2</v>
      </c>
      <c r="O61" s="34">
        <f t="shared" si="4"/>
        <v>0.35195993374871842</v>
      </c>
      <c r="P61" s="30">
        <v>5.3730000000000002</v>
      </c>
      <c r="Q61" s="30"/>
      <c r="S61" s="4"/>
      <c r="T61" s="4"/>
      <c r="U61" s="4"/>
    </row>
    <row r="62" spans="2:21" ht="12.75" x14ac:dyDescent="0.2">
      <c r="B62" s="35" t="s">
        <v>74</v>
      </c>
      <c r="C62" s="30"/>
      <c r="D62" s="30">
        <v>3.871</v>
      </c>
      <c r="E62" s="30">
        <v>4.8840000000000003</v>
      </c>
      <c r="F62" s="30">
        <f t="shared" si="5"/>
        <v>5.3869999999999996</v>
      </c>
      <c r="G62" s="30">
        <v>5.3869999999999996</v>
      </c>
      <c r="H62" s="30"/>
      <c r="I62" s="30">
        <v>39.061999999999998</v>
      </c>
      <c r="J62" s="31">
        <f t="shared" si="6"/>
        <v>53.204000000000001</v>
      </c>
      <c r="K62" s="32">
        <f t="shared" si="0"/>
        <v>-1.4494000000000002</v>
      </c>
      <c r="L62" s="32">
        <f t="shared" si="1"/>
        <v>-4.5459999999999994</v>
      </c>
      <c r="M62" s="32">
        <f t="shared" si="2"/>
        <v>6.6599999999999326E-2</v>
      </c>
      <c r="N62" s="33">
        <f t="shared" si="7"/>
        <v>-4.4793999999999983</v>
      </c>
      <c r="O62" s="34">
        <f t="shared" si="4"/>
        <v>0.26580708217427262</v>
      </c>
      <c r="P62" s="30">
        <v>3.871</v>
      </c>
      <c r="Q62" s="30"/>
      <c r="S62" s="4"/>
      <c r="T62" s="4"/>
      <c r="U62" s="4"/>
    </row>
    <row r="63" spans="2:21" ht="12.75" x14ac:dyDescent="0.2">
      <c r="B63" s="35" t="s">
        <v>75</v>
      </c>
      <c r="C63" s="30">
        <v>12.317</v>
      </c>
      <c r="D63" s="30">
        <v>40.167000000000002</v>
      </c>
      <c r="E63" s="30">
        <v>74.507999999999996</v>
      </c>
      <c r="F63" s="30">
        <f t="shared" si="5"/>
        <v>53.388999999999996</v>
      </c>
      <c r="G63" s="30">
        <v>53.384999999999998</v>
      </c>
      <c r="H63" s="30">
        <v>4.0000000000000001E-3</v>
      </c>
      <c r="I63" s="30">
        <v>387.75400000000002</v>
      </c>
      <c r="J63" s="31">
        <f t="shared" si="6"/>
        <v>568.1350000000001</v>
      </c>
      <c r="K63" s="32">
        <f t="shared" si="0"/>
        <v>-4.3295000000000101</v>
      </c>
      <c r="L63" s="32">
        <f t="shared" si="1"/>
        <v>-15.041750000000036</v>
      </c>
      <c r="M63" s="32">
        <f t="shared" si="2"/>
        <v>-3.4245000000000161</v>
      </c>
      <c r="N63" s="33">
        <f t="shared" si="7"/>
        <v>-18.466250000000059</v>
      </c>
      <c r="O63" s="34">
        <f t="shared" si="4"/>
        <v>0.31749672172987042</v>
      </c>
      <c r="P63" s="30">
        <v>50.567</v>
      </c>
      <c r="Q63" s="30">
        <v>2.645</v>
      </c>
      <c r="S63" s="4"/>
      <c r="T63" s="4"/>
      <c r="U63" s="4"/>
    </row>
    <row r="64" spans="2:21" ht="12.75" x14ac:dyDescent="0.2">
      <c r="B64" s="35" t="s">
        <v>76</v>
      </c>
      <c r="C64" s="30"/>
      <c r="D64" s="30">
        <v>9.2780000000000005</v>
      </c>
      <c r="E64" s="30">
        <v>15.284000000000001</v>
      </c>
      <c r="F64" s="30">
        <f t="shared" si="5"/>
        <v>9.3059999999999992</v>
      </c>
      <c r="G64" s="30">
        <v>9.3059999999999992</v>
      </c>
      <c r="H64" s="30"/>
      <c r="I64" s="30">
        <v>64.239000000000004</v>
      </c>
      <c r="J64" s="31">
        <f t="shared" si="6"/>
        <v>98.107000000000014</v>
      </c>
      <c r="K64" s="32">
        <f t="shared" si="0"/>
        <v>-0.53270000000000195</v>
      </c>
      <c r="L64" s="32">
        <f t="shared" si="1"/>
        <v>3.5249999999997783E-2</v>
      </c>
      <c r="M64" s="32">
        <f t="shared" si="2"/>
        <v>-0.50470000000000326</v>
      </c>
      <c r="N64" s="33">
        <f t="shared" si="7"/>
        <v>-0.46945000000000192</v>
      </c>
      <c r="O64" s="34">
        <f t="shared" si="4"/>
        <v>0.34521491840541446</v>
      </c>
      <c r="P64" s="30">
        <v>9.2780000000000005</v>
      </c>
      <c r="Q64" s="30"/>
      <c r="S64" s="4"/>
      <c r="T64" s="4"/>
      <c r="U64" s="4"/>
    </row>
    <row r="65" spans="2:21" ht="12.75" x14ac:dyDescent="0.2">
      <c r="B65" s="35" t="s">
        <v>77</v>
      </c>
      <c r="C65" s="30"/>
      <c r="D65" s="30">
        <v>22.448</v>
      </c>
      <c r="E65" s="30">
        <v>17.646999999999998</v>
      </c>
      <c r="F65" s="30">
        <f t="shared" si="5"/>
        <v>5.99</v>
      </c>
      <c r="G65" s="30">
        <v>5.99</v>
      </c>
      <c r="H65" s="30"/>
      <c r="I65" s="30">
        <v>155.57900000000001</v>
      </c>
      <c r="J65" s="31">
        <f t="shared" si="6"/>
        <v>201.66400000000002</v>
      </c>
      <c r="K65" s="32">
        <f t="shared" si="0"/>
        <v>2.2815999999999974</v>
      </c>
      <c r="L65" s="32">
        <f t="shared" si="1"/>
        <v>-10.321000000000005</v>
      </c>
      <c r="M65" s="32">
        <f t="shared" si="2"/>
        <v>-14.176400000000003</v>
      </c>
      <c r="N65" s="33">
        <f t="shared" si="7"/>
        <v>-24.497400000000006</v>
      </c>
      <c r="O65" s="34">
        <f t="shared" si="4"/>
        <v>0.22852368295779116</v>
      </c>
      <c r="P65" s="30">
        <v>22.448</v>
      </c>
      <c r="Q65" s="30"/>
      <c r="S65" s="4"/>
      <c r="T65" s="4"/>
      <c r="U65" s="4"/>
    </row>
    <row r="66" spans="2:21" ht="12.75" x14ac:dyDescent="0.2">
      <c r="B66" s="35" t="s">
        <v>78</v>
      </c>
      <c r="C66" s="30"/>
      <c r="D66" s="30">
        <v>10.707000000000001</v>
      </c>
      <c r="E66" s="30">
        <v>10.766999999999999</v>
      </c>
      <c r="F66" s="30">
        <f t="shared" si="5"/>
        <v>10.627000000000001</v>
      </c>
      <c r="G66" s="30">
        <v>10.627000000000001</v>
      </c>
      <c r="H66" s="30">
        <v>0</v>
      </c>
      <c r="I66" s="30">
        <v>52.823999999999998</v>
      </c>
      <c r="J66" s="31">
        <f t="shared" si="6"/>
        <v>84.925000000000011</v>
      </c>
      <c r="K66" s="32">
        <f t="shared" si="0"/>
        <v>2.2144999999999992</v>
      </c>
      <c r="L66" s="32">
        <f t="shared" si="1"/>
        <v>0.24274999999999736</v>
      </c>
      <c r="M66" s="32">
        <f t="shared" si="2"/>
        <v>2.1344999999999992</v>
      </c>
      <c r="N66" s="33">
        <f t="shared" si="7"/>
        <v>2.3772499999999965</v>
      </c>
      <c r="O66" s="34">
        <f t="shared" si="4"/>
        <v>0.37799234618781269</v>
      </c>
      <c r="P66" s="30">
        <v>10.707000000000001</v>
      </c>
      <c r="Q66" s="30"/>
      <c r="S66" s="4"/>
      <c r="T66" s="4"/>
      <c r="U66" s="4"/>
    </row>
    <row r="67" spans="2:21" ht="12.75" x14ac:dyDescent="0.2">
      <c r="B67" s="35" t="s">
        <v>79</v>
      </c>
      <c r="C67" s="30"/>
      <c r="D67" s="30">
        <v>1.673</v>
      </c>
      <c r="E67" s="30">
        <v>2.548</v>
      </c>
      <c r="F67" s="30">
        <f t="shared" si="5"/>
        <v>10.361000000000001</v>
      </c>
      <c r="G67" s="30">
        <v>10.361000000000001</v>
      </c>
      <c r="H67" s="30"/>
      <c r="I67" s="30">
        <v>33.011000000000003</v>
      </c>
      <c r="J67" s="31">
        <f t="shared" si="6"/>
        <v>47.593000000000004</v>
      </c>
      <c r="K67" s="32">
        <f t="shared" si="0"/>
        <v>-3.0863000000000005</v>
      </c>
      <c r="L67" s="32">
        <f t="shared" si="1"/>
        <v>-7.6772500000000008</v>
      </c>
      <c r="M67" s="32">
        <f t="shared" si="2"/>
        <v>5.6017000000000001</v>
      </c>
      <c r="N67" s="33">
        <f t="shared" si="7"/>
        <v>-2.0755499999999998</v>
      </c>
      <c r="O67" s="34">
        <f t="shared" si="4"/>
        <v>0.30638959510852437</v>
      </c>
      <c r="P67" s="30">
        <v>1.673</v>
      </c>
      <c r="Q67" s="30"/>
      <c r="S67" s="4"/>
      <c r="T67" s="4"/>
      <c r="U67" s="4"/>
    </row>
    <row r="68" spans="2:21" ht="12.75" x14ac:dyDescent="0.2">
      <c r="B68" s="35" t="s">
        <v>80</v>
      </c>
      <c r="C68" s="30"/>
      <c r="D68" s="30">
        <v>5.9489999999999998</v>
      </c>
      <c r="E68" s="30">
        <v>7.6230000000000002</v>
      </c>
      <c r="F68" s="30">
        <f t="shared" si="5"/>
        <v>8.4779999999999998</v>
      </c>
      <c r="G68" s="30">
        <v>8.4779999999999998</v>
      </c>
      <c r="H68" s="30"/>
      <c r="I68" s="30">
        <v>43.241999999999997</v>
      </c>
      <c r="J68" s="31">
        <f t="shared" si="6"/>
        <v>65.292000000000002</v>
      </c>
      <c r="K68" s="32">
        <f t="shared" si="0"/>
        <v>-0.58020000000000049</v>
      </c>
      <c r="L68" s="32">
        <f t="shared" si="1"/>
        <v>-2.7510000000000012</v>
      </c>
      <c r="M68" s="32">
        <f t="shared" si="2"/>
        <v>1.9487999999999994</v>
      </c>
      <c r="N68" s="33">
        <f t="shared" si="7"/>
        <v>-0.80220000000000269</v>
      </c>
      <c r="O68" s="34">
        <f t="shared" si="4"/>
        <v>0.33771365557801869</v>
      </c>
      <c r="P68" s="30">
        <v>5.9489999999999998</v>
      </c>
      <c r="Q68" s="30"/>
      <c r="S68" s="4"/>
      <c r="T68" s="4"/>
      <c r="U68" s="4"/>
    </row>
    <row r="69" spans="2:21" ht="12.75" x14ac:dyDescent="0.2">
      <c r="B69" s="35" t="s">
        <v>81</v>
      </c>
      <c r="C69" s="30">
        <v>6.468</v>
      </c>
      <c r="D69" s="30">
        <v>70.959999999999994</v>
      </c>
      <c r="E69" s="30">
        <v>126.14100000000001</v>
      </c>
      <c r="F69" s="30">
        <f t="shared" si="5"/>
        <v>88.847000000000008</v>
      </c>
      <c r="G69" s="30">
        <v>88.846000000000004</v>
      </c>
      <c r="H69" s="30">
        <v>1E-3</v>
      </c>
      <c r="I69" s="30">
        <v>584.45600000000002</v>
      </c>
      <c r="J69" s="31">
        <f t="shared" si="6"/>
        <v>876.87199999999996</v>
      </c>
      <c r="K69" s="32">
        <f t="shared" si="0"/>
        <v>-10.259200000000007</v>
      </c>
      <c r="L69" s="32">
        <f t="shared" si="1"/>
        <v>-15.648999999999972</v>
      </c>
      <c r="M69" s="32">
        <f t="shared" si="2"/>
        <v>1.1598000000000042</v>
      </c>
      <c r="N69" s="33">
        <f t="shared" si="7"/>
        <v>-14.489199999999926</v>
      </c>
      <c r="O69" s="34">
        <f t="shared" si="4"/>
        <v>0.33347626563512128</v>
      </c>
      <c r="P69" s="30">
        <v>76.405000000000001</v>
      </c>
      <c r="Q69" s="30"/>
      <c r="S69" s="4"/>
      <c r="T69" s="4"/>
      <c r="U69" s="4"/>
    </row>
    <row r="70" spans="2:21" ht="12.75" x14ac:dyDescent="0.2">
      <c r="B70" s="35" t="s">
        <v>82</v>
      </c>
      <c r="C70" s="30"/>
      <c r="D70" s="30">
        <v>8.0489999999999995</v>
      </c>
      <c r="E70" s="30">
        <v>12.715999999999999</v>
      </c>
      <c r="F70" s="30">
        <f t="shared" si="5"/>
        <v>6.6589999999999998</v>
      </c>
      <c r="G70" s="30">
        <v>6.6589999999999998</v>
      </c>
      <c r="H70" s="30"/>
      <c r="I70" s="30">
        <v>53.277999999999999</v>
      </c>
      <c r="J70" s="31">
        <f t="shared" si="6"/>
        <v>80.701999999999998</v>
      </c>
      <c r="K70" s="32">
        <f t="shared" si="0"/>
        <v>-2.120000000000033E-2</v>
      </c>
      <c r="L70" s="32">
        <f t="shared" si="1"/>
        <v>0.58950000000000102</v>
      </c>
      <c r="M70" s="32">
        <f t="shared" si="2"/>
        <v>-1.4112</v>
      </c>
      <c r="N70" s="33">
        <f t="shared" si="7"/>
        <v>-0.82169999999999632</v>
      </c>
      <c r="O70" s="34">
        <f t="shared" si="4"/>
        <v>0.33981809620579417</v>
      </c>
      <c r="P70" s="30">
        <v>8.0489999999999995</v>
      </c>
      <c r="Q70" s="30"/>
      <c r="S70" s="4"/>
      <c r="T70" s="4"/>
      <c r="U70" s="4"/>
    </row>
    <row r="71" spans="2:21" ht="12.75" x14ac:dyDescent="0.2">
      <c r="B71" s="35" t="s">
        <v>83</v>
      </c>
      <c r="C71" s="30"/>
      <c r="D71" s="30">
        <v>4.7530000000000001</v>
      </c>
      <c r="E71" s="30">
        <v>11.45</v>
      </c>
      <c r="F71" s="30">
        <f t="shared" si="5"/>
        <v>8.1890000000000001</v>
      </c>
      <c r="G71" s="30">
        <v>8.1859999999999999</v>
      </c>
      <c r="H71" s="30">
        <v>3.0000000000000001E-3</v>
      </c>
      <c r="I71" s="30">
        <v>42.808</v>
      </c>
      <c r="J71" s="31">
        <f t="shared" si="6"/>
        <v>67.2</v>
      </c>
      <c r="K71" s="32">
        <f t="shared" si="0"/>
        <v>-1.9670000000000005</v>
      </c>
      <c r="L71" s="32">
        <f t="shared" si="1"/>
        <v>-0.59700000000000131</v>
      </c>
      <c r="M71" s="32">
        <f t="shared" si="2"/>
        <v>1.4689999999999994</v>
      </c>
      <c r="N71" s="33">
        <f t="shared" si="7"/>
        <v>0.87199999999999989</v>
      </c>
      <c r="O71" s="34">
        <f t="shared" si="4"/>
        <v>0.36297619047619045</v>
      </c>
      <c r="P71" s="30">
        <v>4.7530000000000001</v>
      </c>
      <c r="Q71" s="30"/>
      <c r="S71" s="4"/>
      <c r="T71" s="4"/>
      <c r="U71" s="4"/>
    </row>
    <row r="72" spans="2:21" ht="12.75" x14ac:dyDescent="0.2">
      <c r="B72" s="36" t="s">
        <v>84</v>
      </c>
      <c r="C72" s="30"/>
      <c r="D72" s="30">
        <v>1.044</v>
      </c>
      <c r="E72" s="30">
        <v>3.3450000000000002</v>
      </c>
      <c r="F72" s="30">
        <f t="shared" si="5"/>
        <v>5.548</v>
      </c>
      <c r="G72" s="30">
        <v>5.548</v>
      </c>
      <c r="H72" s="30">
        <v>0</v>
      </c>
      <c r="I72" s="30">
        <v>28.981999999999999</v>
      </c>
      <c r="J72" s="31">
        <f t="shared" si="6"/>
        <v>38.918999999999997</v>
      </c>
      <c r="K72" s="32">
        <f t="shared" si="0"/>
        <v>-2.8478999999999997</v>
      </c>
      <c r="L72" s="32">
        <f t="shared" si="1"/>
        <v>-5.340749999999999</v>
      </c>
      <c r="M72" s="32">
        <f t="shared" si="2"/>
        <v>1.6561000000000003</v>
      </c>
      <c r="N72" s="33">
        <f t="shared" si="7"/>
        <v>-3.6846499999999978</v>
      </c>
      <c r="O72" s="34">
        <f t="shared" si="4"/>
        <v>0.25532516251702259</v>
      </c>
      <c r="P72" s="30">
        <v>1.044</v>
      </c>
      <c r="Q72" s="30"/>
      <c r="S72" s="4"/>
      <c r="T72" s="4"/>
      <c r="U72" s="4"/>
    </row>
    <row r="73" spans="2:21" x14ac:dyDescent="0.2">
      <c r="B73" s="26"/>
      <c r="C73" s="28"/>
      <c r="D73" s="28"/>
      <c r="E73" s="31"/>
      <c r="F73" s="31"/>
      <c r="G73" s="31"/>
      <c r="H73" s="31"/>
      <c r="I73" s="31"/>
      <c r="J73" s="31"/>
      <c r="K73" s="37"/>
      <c r="L73" s="37"/>
      <c r="M73" s="37"/>
      <c r="N73" s="37"/>
      <c r="O73" s="38"/>
      <c r="P73" s="28"/>
      <c r="Q73" s="28"/>
    </row>
    <row r="74" spans="2:21" x14ac:dyDescent="0.2">
      <c r="B74" s="29" t="s">
        <v>16</v>
      </c>
      <c r="C74" s="30">
        <f>SUM(C10:C72)</f>
        <v>176.01300000000003</v>
      </c>
      <c r="D74" s="30">
        <f t="shared" ref="D74:N74" si="8">SUM(D10:D72)</f>
        <v>927.4319999999999</v>
      </c>
      <c r="E74" s="30">
        <f t="shared" si="8"/>
        <v>1680.7240000000008</v>
      </c>
      <c r="F74" s="30">
        <f t="shared" si="8"/>
        <v>1356.7740000000001</v>
      </c>
      <c r="G74" s="30"/>
      <c r="H74" s="30"/>
      <c r="I74" s="30">
        <f t="shared" si="8"/>
        <v>8872.3279999999977</v>
      </c>
      <c r="J74" s="30">
        <f t="shared" si="8"/>
        <v>13013.270999999997</v>
      </c>
      <c r="K74" s="30">
        <f t="shared" si="8"/>
        <v>-197.88210000000007</v>
      </c>
      <c r="L74" s="30">
        <f t="shared" si="8"/>
        <v>-469.14874999999995</v>
      </c>
      <c r="M74" s="30">
        <f t="shared" si="8"/>
        <v>55.446899999999935</v>
      </c>
      <c r="N74" s="30">
        <f t="shared" si="8"/>
        <v>-413.70184999999958</v>
      </c>
      <c r="O74" s="34">
        <f>(C74+D74+E74+F74)/(J74)</f>
        <v>0.31820923425017444</v>
      </c>
      <c r="P74" s="31">
        <f>SUM(P10:P72)</f>
        <v>1084.3960000000002</v>
      </c>
      <c r="Q74" s="31">
        <f>SUM(Q10:Q72)</f>
        <v>31.429999999999996</v>
      </c>
    </row>
    <row r="75" spans="2:21" x14ac:dyDescent="0.2">
      <c r="C75" s="39"/>
      <c r="D75" s="39"/>
      <c r="E75" s="39"/>
      <c r="F75" s="39"/>
      <c r="G75" s="39"/>
      <c r="H75" s="39"/>
      <c r="I75" s="40"/>
      <c r="J75" s="40"/>
      <c r="K75" s="41"/>
      <c r="L75" s="41"/>
      <c r="M75" s="41"/>
      <c r="N75" s="41"/>
      <c r="O75" s="42"/>
      <c r="P75" s="39"/>
      <c r="Q75" s="39"/>
    </row>
    <row r="76" spans="2:21" x14ac:dyDescent="0.2">
      <c r="B76" s="43" t="s">
        <v>85</v>
      </c>
    </row>
    <row r="77" spans="2:21" x14ac:dyDescent="0.2">
      <c r="B77" s="44" t="s">
        <v>86</v>
      </c>
    </row>
    <row r="78" spans="2:21" x14ac:dyDescent="0.2">
      <c r="B78" s="44" t="s">
        <v>87</v>
      </c>
    </row>
  </sheetData>
  <mergeCells count="1">
    <mergeCell ref="T7:U7"/>
  </mergeCells>
  <pageMargins left="0.75" right="0.75" top="1" bottom="1" header="0.5" footer="0.5"/>
  <pageSetup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Cameron</dc:creator>
  <cp:lastModifiedBy>Mason, Cameron</cp:lastModifiedBy>
  <dcterms:created xsi:type="dcterms:W3CDTF">2021-09-10T12:46:57Z</dcterms:created>
  <dcterms:modified xsi:type="dcterms:W3CDTF">2024-12-02T17:26:27Z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